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4"/>
  </bookViews>
  <sheets>
    <sheet name="Income sttmt" sheetId="1" r:id="rId1"/>
    <sheet name="Bal Sheet" sheetId="2" r:id="rId2"/>
    <sheet name="Equity" sheetId="3" r:id="rId3"/>
    <sheet name="cash" sheetId="4" r:id="rId4"/>
    <sheet name="Notes" sheetId="5" r:id="rId5"/>
  </sheets>
  <externalReferences>
    <externalReference r:id="rId8"/>
  </externalReferences>
  <definedNames/>
  <calcPr fullCalcOnLoad="1"/>
</workbook>
</file>

<file path=xl/sharedStrings.xml><?xml version="1.0" encoding="utf-8"?>
<sst xmlns="http://schemas.openxmlformats.org/spreadsheetml/2006/main" count="289" uniqueCount="217">
  <si>
    <t>Revenue</t>
  </si>
  <si>
    <t>Taxation</t>
  </si>
  <si>
    <t>Inventories</t>
  </si>
  <si>
    <t>Share</t>
  </si>
  <si>
    <t>PELANGI PUBLISHING GROUP BHD.</t>
  </si>
  <si>
    <t>Company No. 593649-H</t>
  </si>
  <si>
    <t>CONDENSED CONSOLIDATED INCOME STATEMENTS</t>
  </si>
  <si>
    <t>FOR THE FIRST QUARTER ENDED 31 DECEMBER 2003</t>
  </si>
  <si>
    <t>(The figures have not been audited)</t>
  </si>
  <si>
    <t>Individual Quarter</t>
  </si>
  <si>
    <t>Cummulative Quarter</t>
  </si>
  <si>
    <t>Preceding Year</t>
  </si>
  <si>
    <t>Current Year</t>
  </si>
  <si>
    <t>Corresponding</t>
  </si>
  <si>
    <t>Quarter</t>
  </si>
  <si>
    <t>To Date</t>
  </si>
  <si>
    <t>31.12.03</t>
  </si>
  <si>
    <t>31.12.02</t>
  </si>
  <si>
    <t>RM'000</t>
  </si>
  <si>
    <t>Operating expenses</t>
  </si>
  <si>
    <t>Other operating income</t>
  </si>
  <si>
    <t>Profit from operations</t>
  </si>
  <si>
    <t>Finance cost</t>
  </si>
  <si>
    <t>Profit before tax</t>
  </si>
  <si>
    <t xml:space="preserve">Profit after tax </t>
  </si>
  <si>
    <t>Minority interest</t>
  </si>
  <si>
    <t>Pre-acquisition profits</t>
  </si>
  <si>
    <t>Net profit for the period</t>
  </si>
  <si>
    <t>Basic earnings per share (sen)</t>
  </si>
  <si>
    <t>Diluted earnings per share (sen)</t>
  </si>
  <si>
    <t>Note:</t>
  </si>
  <si>
    <t>CONDENSED CONSOLIDATED  BALANCE SHEETS AS AT 31 DECEMBER 2003</t>
  </si>
  <si>
    <t>As At</t>
  </si>
  <si>
    <t>As At End</t>
  </si>
  <si>
    <t>Preceding</t>
  </si>
  <si>
    <t xml:space="preserve">Of Current </t>
  </si>
  <si>
    <t>Financial</t>
  </si>
  <si>
    <t>Year End</t>
  </si>
  <si>
    <t>30.09.03</t>
  </si>
  <si>
    <t>Property, plant and equipment</t>
  </si>
  <si>
    <t xml:space="preserve"> Associates</t>
  </si>
  <si>
    <t>Current assets</t>
  </si>
  <si>
    <t>Marketable securities</t>
  </si>
  <si>
    <t>Cash and bank balances</t>
  </si>
  <si>
    <t>Current liabilities</t>
  </si>
  <si>
    <t>Short term borrowings</t>
  </si>
  <si>
    <t>Net current assets / (liabilities)</t>
  </si>
  <si>
    <t>Share capital</t>
  </si>
  <si>
    <t>*</t>
  </si>
  <si>
    <t>Reserve on consolidation</t>
  </si>
  <si>
    <t>Retained profit / (Loss)</t>
  </si>
  <si>
    <t>Shareholders' funds</t>
  </si>
  <si>
    <t>Note :</t>
  </si>
  <si>
    <t>* Represents RM2</t>
  </si>
  <si>
    <t xml:space="preserve">              </t>
  </si>
  <si>
    <t>CONDENSED CONSOLIDATED STATEMENT OF CHANGES IN EQUITY</t>
  </si>
  <si>
    <t>FOR THE  FIRST QUARTER ENDED 31 DECEMBER 2003</t>
  </si>
  <si>
    <t>Retained</t>
  </si>
  <si>
    <t>Capital</t>
  </si>
  <si>
    <t>Profits</t>
  </si>
  <si>
    <t>Total</t>
  </si>
  <si>
    <t>3 months quarter ended</t>
  </si>
  <si>
    <t>31 December 2003</t>
  </si>
  <si>
    <t>Balance as at 01.10.2003</t>
  </si>
  <si>
    <t>Balance as at 31 December 2003</t>
  </si>
  <si>
    <t>SELECTED EXPLANATORY NOTES</t>
  </si>
  <si>
    <t>1.</t>
  </si>
  <si>
    <t>2.</t>
  </si>
  <si>
    <t>3.</t>
  </si>
  <si>
    <t>4.</t>
  </si>
  <si>
    <t>5.</t>
  </si>
  <si>
    <t>statements.</t>
  </si>
  <si>
    <t>6.</t>
  </si>
  <si>
    <t>7.</t>
  </si>
  <si>
    <t>8.</t>
  </si>
  <si>
    <t>3 month</t>
  </si>
  <si>
    <t>quarter</t>
  </si>
  <si>
    <t>ended</t>
  </si>
  <si>
    <t>Publishing</t>
  </si>
  <si>
    <t>Printing</t>
  </si>
  <si>
    <t>Others</t>
  </si>
  <si>
    <t>Elimination</t>
  </si>
  <si>
    <t>Revenue from external customers</t>
  </si>
  <si>
    <t>Inter-segment revenue</t>
  </si>
  <si>
    <t>Total revenue</t>
  </si>
  <si>
    <t>Segment results</t>
  </si>
  <si>
    <t>Interest income</t>
  </si>
  <si>
    <t>Profit before taxation</t>
  </si>
  <si>
    <t>Profit after taxation</t>
  </si>
  <si>
    <t>9.</t>
  </si>
  <si>
    <t>Valuation of Property, Plant and Equipment</t>
  </si>
  <si>
    <t>10.</t>
  </si>
  <si>
    <t>Subsequent Events</t>
  </si>
  <si>
    <t xml:space="preserve">No. of ordinary shares </t>
  </si>
  <si>
    <t>Date of</t>
  </si>
  <si>
    <t>of RM0.50 each</t>
  </si>
  <si>
    <t>allotment</t>
  </si>
  <si>
    <t>Consideration</t>
  </si>
  <si>
    <t>allotted</t>
  </si>
  <si>
    <t>12.02.2004</t>
  </si>
  <si>
    <t xml:space="preserve">Rights issue on the basis of 1 new ordinary share of RM0.50 </t>
  </si>
  <si>
    <t xml:space="preserve">for every 17 existing ordinary shares of RM0.50 each held at </t>
  </si>
  <si>
    <t>an issue price of RM0.50 each</t>
  </si>
  <si>
    <t>11.</t>
  </si>
  <si>
    <t>Change In The Composition of The Group</t>
  </si>
  <si>
    <t>12.</t>
  </si>
  <si>
    <t>13.</t>
  </si>
  <si>
    <t>Capital Commitments</t>
  </si>
  <si>
    <t>There is no outstanding capital commitments at the end of the current quarter.</t>
  </si>
  <si>
    <t>14.</t>
  </si>
  <si>
    <t>15.</t>
  </si>
  <si>
    <t>Comment on material change in profit before taxation vs. preceding quarter</t>
  </si>
  <si>
    <t>16.</t>
  </si>
  <si>
    <t>17.</t>
  </si>
  <si>
    <t>18.</t>
  </si>
  <si>
    <t>Taxation comprise the following :</t>
  </si>
  <si>
    <t>19.</t>
  </si>
  <si>
    <t>20.</t>
  </si>
  <si>
    <t>Purchase or Disposal of Quoted Securities</t>
  </si>
  <si>
    <t>21.</t>
  </si>
  <si>
    <t>Corporate Proposal</t>
  </si>
  <si>
    <t>The total gross proceeds of RM10,850,000 arising from the Public Issue &amp; Rights Issue shall accrue to</t>
  </si>
  <si>
    <t xml:space="preserve"> the Company and will be fully utilised by June 2004 in the following manner :</t>
  </si>
  <si>
    <t>Repayment of bank borrowings</t>
  </si>
  <si>
    <t>Overseas expansion plan</t>
  </si>
  <si>
    <t>Working capital</t>
  </si>
  <si>
    <t>Estimated listing expenses</t>
  </si>
  <si>
    <t>22.</t>
  </si>
  <si>
    <t>Group Borrowings and Debt Securities</t>
  </si>
  <si>
    <t>Secured</t>
  </si>
  <si>
    <t>Unsecured</t>
  </si>
  <si>
    <t>Group borrowings</t>
  </si>
  <si>
    <t>Short term</t>
  </si>
  <si>
    <t>Long term</t>
  </si>
  <si>
    <t>23.</t>
  </si>
  <si>
    <t>Off Balance Sheet Financial Instruments</t>
  </si>
  <si>
    <t>24.</t>
  </si>
  <si>
    <t>Material Litigation</t>
  </si>
  <si>
    <t>25.</t>
  </si>
  <si>
    <t>Basis of calculation of earnings per share</t>
  </si>
  <si>
    <t>The basic earnings per share for the quarter and cumulative year to date are computed as follow:</t>
  </si>
  <si>
    <t>Net profit for the period (RM'000)</t>
  </si>
  <si>
    <t>Weighted average number of ordinary</t>
  </si>
  <si>
    <t xml:space="preserve">   shares in issue ('000)</t>
  </si>
  <si>
    <t>Basic Earnings Per Share (sen)</t>
  </si>
  <si>
    <t>CONDENSED CONSOLIDATED CASH FLOW STATEMENT</t>
  </si>
  <si>
    <t>(Unaudited)</t>
  </si>
  <si>
    <t>Cash flows from operating activities</t>
  </si>
  <si>
    <t>- Non-cash items</t>
  </si>
  <si>
    <t>Operating profit before working capital changes</t>
  </si>
  <si>
    <t>Net cash used in operating activities</t>
  </si>
  <si>
    <t>Cash flows from investing activities</t>
  </si>
  <si>
    <t>Net cash from investing activities</t>
  </si>
  <si>
    <t>Cash flows from financing activities</t>
  </si>
  <si>
    <t>Net cash from financing activities</t>
  </si>
  <si>
    <t>Net increase in cash and cash equivalents</t>
  </si>
  <si>
    <t>Cash used in operations</t>
  </si>
  <si>
    <t>Minority interests</t>
  </si>
  <si>
    <t>Deferred tax liabilities</t>
  </si>
  <si>
    <t>Issuance of shares</t>
  </si>
  <si>
    <t>Adjustment for non-cash flow:</t>
  </si>
  <si>
    <t>Net change in current assets</t>
  </si>
  <si>
    <t>Net change in current liabilities</t>
  </si>
  <si>
    <t>Taxes paid</t>
  </si>
  <si>
    <t>Equity Investments</t>
  </si>
  <si>
    <t>Other investments</t>
  </si>
  <si>
    <t>Bank borrowings</t>
  </si>
  <si>
    <t>Cash and cash equivalents at beginning of year</t>
  </si>
  <si>
    <t>Cash and cash equivalents at end of year</t>
  </si>
  <si>
    <t>Basis of Preparation</t>
  </si>
  <si>
    <t>Auditors' Report on preceding Annual Financial Statements</t>
  </si>
  <si>
    <t>Comments about Seasonal or Cyclical Factors</t>
  </si>
  <si>
    <t xml:space="preserve">Unusual Items due to their Nature, Size and Incidence </t>
  </si>
  <si>
    <t>Changes in Estimates</t>
  </si>
  <si>
    <t>Debts and Equity Securities</t>
  </si>
  <si>
    <t>Dividends Paid</t>
  </si>
  <si>
    <t>No dividend was paid during the period under review.</t>
  </si>
  <si>
    <t>Segmental Information</t>
  </si>
  <si>
    <t>Interest expenses</t>
  </si>
  <si>
    <t>Profit after tax after minority interests</t>
  </si>
  <si>
    <t>Net Profit for the period</t>
  </si>
  <si>
    <t>Changes in Contingent Liabilities or Contingent Assets</t>
  </si>
  <si>
    <t>Income Tax of Current Period</t>
  </si>
  <si>
    <t>Sale of Unquoted Investments and Properties</t>
  </si>
  <si>
    <t>(a) Public Issue of 12,000,000 new ordinary shares of RM0.50 each comprising:-</t>
  </si>
  <si>
    <t xml:space="preserve">      - 6,000,000 new ordinary shares of EM0.50 each available for application by the Malaysian Public.</t>
  </si>
  <si>
    <t xml:space="preserve">      - 700,000 new ordinary shares of RM0.50 each by way of placement to identified investors; and</t>
  </si>
  <si>
    <t xml:space="preserve">      - 5,3000,000 new ordinary shares of RM0.50 each to eligible directors, employees and business associates of 
         PPG and its subsidiary companies</t>
  </si>
  <si>
    <t>(b) Offer for Sale of 24,000,000 ordinary shares of RM0.50 each comprising:-</t>
  </si>
  <si>
    <t xml:space="preserve">      - 24,000,000 ordinary shares of RM0.50 each to Bumiputra Investors approved by the Ministry of
         International Trade and Industry.</t>
  </si>
  <si>
    <t>Long term borrowings</t>
  </si>
  <si>
    <t>Commentary of Prospects</t>
  </si>
  <si>
    <t>There were no unusual items affecting assets, liabilities, equity, net income, or cash flows during the financial period ended 31 December 2003.</t>
  </si>
  <si>
    <t>The Company issued 64,299,996 shares of RM0.50 each for the acquisition of subsidiaries as further disclosed in Note 11.</t>
  </si>
  <si>
    <t>There  were no changes  to the estimates  that have been used  in the preparation of the current financial</t>
  </si>
  <si>
    <t>Review of Performance</t>
  </si>
  <si>
    <t>Profit Forecast Variance</t>
  </si>
  <si>
    <t>On 31 March 2004, the Company issued its Prospectus for the issue of:</t>
  </si>
  <si>
    <t>a) There were no purchases or disposals of quoted securities for the current quarter under review.</t>
  </si>
  <si>
    <t>As at</t>
  </si>
  <si>
    <t>30.12.2003</t>
  </si>
  <si>
    <t>b)</t>
  </si>
  <si>
    <t xml:space="preserve">   Investment in quoted marketable securities:</t>
  </si>
  <si>
    <t xml:space="preserve">   - At cost</t>
  </si>
  <si>
    <t xml:space="preserve">   - At book value</t>
  </si>
  <si>
    <t xml:space="preserve">   - At market value</t>
  </si>
  <si>
    <t>Cumulative</t>
  </si>
  <si>
    <t>Individual</t>
  </si>
  <si>
    <t>Share of result of associates</t>
  </si>
  <si>
    <t>Profit after minority interest</t>
  </si>
  <si>
    <t>Deferred tax assets</t>
  </si>
  <si>
    <t>Trade receivables</t>
  </si>
  <si>
    <t>Other receivables</t>
  </si>
  <si>
    <t>Tax recoverable</t>
  </si>
  <si>
    <t>Trade payables</t>
  </si>
  <si>
    <t>Other  payables</t>
  </si>
  <si>
    <t>Tax payable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</si>
</sst>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_(* #,##0.0000_);_(* \(#,##0.0000\);_(* &quot;-&quot;??_);_(@_)"/>
    <numFmt numFmtId="175" formatCode="_-* #,##0.0_-;\-* #,##0.0_-;_-* &quot;-&quot;?_-;_-@_-"/>
    <numFmt numFmtId="176" formatCode="_(* #,##0.00_);_(* \(#,##0.00\);_(* &quot;-&quot;_);_(@_)"/>
  </numFmts>
  <fonts count="9">
    <font>
      <sz val="10"/>
      <name val="Arial"/>
      <family val="0"/>
    </font>
    <font>
      <sz val="10"/>
      <name val="Times New Roman"/>
      <family val="1"/>
    </font>
    <font>
      <b/>
      <sz val="10"/>
      <name val="Times New Roman"/>
      <family val="1"/>
    </font>
    <font>
      <sz val="9"/>
      <name val="Times New Roman"/>
      <family val="1"/>
    </font>
    <font>
      <u val="single"/>
      <sz val="10"/>
      <name val="Times New Roman"/>
      <family val="1"/>
    </font>
    <font>
      <sz val="10"/>
      <color indexed="8"/>
      <name val="Times New Roman"/>
      <family val="1"/>
    </font>
    <font>
      <b/>
      <sz val="8"/>
      <name val="Times New Roman"/>
      <family val="1"/>
    </font>
    <font>
      <i/>
      <sz val="10"/>
      <name val="Times New Roman"/>
      <family val="1"/>
    </font>
    <font>
      <b/>
      <i/>
      <sz val="10"/>
      <name val="Times New Roman"/>
      <family val="1"/>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93">
    <xf numFmtId="0" fontId="0" fillId="0" borderId="0" xfId="0" applyAlignment="1">
      <alignment/>
    </xf>
    <xf numFmtId="173" fontId="1" fillId="0" borderId="0" xfId="15" applyNumberFormat="1" applyFont="1" applyBorder="1" applyAlignment="1">
      <alignment horizontal="center"/>
    </xf>
    <xf numFmtId="173" fontId="1" fillId="0" borderId="0" xfId="15" applyNumberFormat="1" applyFont="1" applyBorder="1" applyAlignment="1">
      <alignment/>
    </xf>
    <xf numFmtId="173" fontId="2" fillId="0" borderId="0" xfId="15" applyNumberFormat="1" applyFont="1" applyBorder="1" applyAlignment="1">
      <alignment/>
    </xf>
    <xf numFmtId="173" fontId="1" fillId="0" borderId="0" xfId="15" applyNumberFormat="1" applyFont="1" applyFill="1" applyBorder="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0" fontId="3" fillId="0" borderId="0" xfId="0" applyFont="1" applyAlignment="1">
      <alignment horizontal="center"/>
    </xf>
    <xf numFmtId="173" fontId="1" fillId="0" borderId="0" xfId="15" applyNumberFormat="1" applyFont="1" applyAlignment="1">
      <alignment/>
    </xf>
    <xf numFmtId="173" fontId="1" fillId="0" borderId="0" xfId="15" applyNumberFormat="1" applyFont="1" applyAlignment="1">
      <alignment horizontal="center"/>
    </xf>
    <xf numFmtId="173" fontId="1" fillId="0" borderId="1" xfId="15" applyNumberFormat="1" applyFont="1" applyBorder="1" applyAlignment="1">
      <alignment horizontal="center"/>
    </xf>
    <xf numFmtId="173" fontId="1" fillId="0" borderId="0" xfId="15" applyNumberFormat="1" applyFont="1" applyFill="1" applyAlignment="1">
      <alignment horizontal="center"/>
    </xf>
    <xf numFmtId="173" fontId="1" fillId="0" borderId="2" xfId="15" applyNumberFormat="1" applyFont="1" applyBorder="1" applyAlignment="1">
      <alignment horizontal="center"/>
    </xf>
    <xf numFmtId="173" fontId="1" fillId="0" borderId="1" xfId="15" applyNumberFormat="1" applyFont="1" applyBorder="1" applyAlignment="1">
      <alignment/>
    </xf>
    <xf numFmtId="173" fontId="1" fillId="0" borderId="3" xfId="15" applyNumberFormat="1" applyFont="1" applyBorder="1" applyAlignment="1">
      <alignment/>
    </xf>
    <xf numFmtId="171" fontId="1" fillId="0" borderId="3" xfId="15" applyFont="1" applyFill="1" applyBorder="1" applyAlignment="1">
      <alignment/>
    </xf>
    <xf numFmtId="173" fontId="1" fillId="0" borderId="0" xfId="15" applyNumberFormat="1" applyFont="1" applyFill="1" applyAlignment="1">
      <alignment/>
    </xf>
    <xf numFmtId="173" fontId="1" fillId="0" borderId="3" xfId="15" applyNumberFormat="1" applyFont="1" applyFill="1" applyBorder="1" applyAlignment="1">
      <alignment horizontal="center"/>
    </xf>
    <xf numFmtId="173" fontId="1" fillId="0" borderId="3" xfId="15" applyNumberFormat="1" applyFont="1" applyBorder="1" applyAlignment="1">
      <alignment horizontal="center"/>
    </xf>
    <xf numFmtId="171" fontId="1" fillId="0" borderId="3" xfId="15" applyFont="1" applyBorder="1" applyAlignment="1">
      <alignment/>
    </xf>
    <xf numFmtId="16" fontId="1" fillId="0" borderId="0" xfId="0" applyNumberFormat="1" applyFont="1" applyAlignment="1">
      <alignment horizontal="center"/>
    </xf>
    <xf numFmtId="173" fontId="2" fillId="0" borderId="0" xfId="15" applyNumberFormat="1" applyFont="1" applyAlignment="1">
      <alignment/>
    </xf>
    <xf numFmtId="173" fontId="1" fillId="0" borderId="4" xfId="15" applyNumberFormat="1" applyFont="1" applyBorder="1" applyAlignment="1">
      <alignment horizontal="center"/>
    </xf>
    <xf numFmtId="173" fontId="1" fillId="0" borderId="5" xfId="15" applyNumberFormat="1" applyFont="1" applyBorder="1" applyAlignment="1">
      <alignment horizontal="center"/>
    </xf>
    <xf numFmtId="173" fontId="1" fillId="0" borderId="6" xfId="15" applyNumberFormat="1" applyFont="1" applyBorder="1" applyAlignment="1">
      <alignment/>
    </xf>
    <xf numFmtId="173" fontId="1" fillId="0" borderId="6" xfId="15" applyNumberFormat="1" applyFont="1" applyBorder="1" applyAlignment="1">
      <alignment horizontal="center"/>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1" fillId="0" borderId="7" xfId="15" applyNumberFormat="1" applyFont="1" applyFill="1" applyBorder="1" applyAlignment="1">
      <alignment/>
    </xf>
    <xf numFmtId="173" fontId="1" fillId="0" borderId="7" xfId="15" applyNumberFormat="1" applyFont="1" applyBorder="1" applyAlignment="1">
      <alignment/>
    </xf>
    <xf numFmtId="173" fontId="1" fillId="0" borderId="0" xfId="15" applyNumberFormat="1" applyFont="1" applyAlignment="1">
      <alignment horizontal="right"/>
    </xf>
    <xf numFmtId="173" fontId="1" fillId="0" borderId="1" xfId="15" applyNumberFormat="1" applyFont="1" applyFill="1" applyBorder="1" applyAlignment="1">
      <alignment/>
    </xf>
    <xf numFmtId="173" fontId="1" fillId="0" borderId="0" xfId="0" applyNumberFormat="1" applyFont="1" applyAlignment="1">
      <alignment horizontal="center"/>
    </xf>
    <xf numFmtId="173" fontId="1" fillId="0" borderId="2" xfId="15" applyNumberFormat="1" applyFont="1" applyFill="1" applyBorder="1" applyAlignment="1">
      <alignment/>
    </xf>
    <xf numFmtId="173" fontId="1" fillId="0" borderId="2" xfId="15" applyNumberFormat="1" applyFont="1" applyBorder="1" applyAlignment="1">
      <alignment/>
    </xf>
    <xf numFmtId="0" fontId="1" fillId="0" borderId="0" xfId="0" applyFont="1" applyFill="1" applyAlignment="1">
      <alignment/>
    </xf>
    <xf numFmtId="174" fontId="1" fillId="0" borderId="0" xfId="0" applyNumberFormat="1" applyFont="1" applyAlignment="1">
      <alignment horizontal="center"/>
    </xf>
    <xf numFmtId="173" fontId="1" fillId="0" borderId="0" xfId="0" applyNumberFormat="1" applyFont="1" applyFill="1" applyAlignment="1">
      <alignment/>
    </xf>
    <xf numFmtId="171"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0" xfId="0" applyNumberFormat="1" applyFont="1" applyAlignment="1">
      <alignment/>
    </xf>
    <xf numFmtId="0" fontId="4" fillId="0" borderId="0" xfId="0" applyFont="1" applyAlignment="1" quotePrefix="1">
      <alignment/>
    </xf>
    <xf numFmtId="0" fontId="1" fillId="2" borderId="0" xfId="0" applyFont="1" applyFill="1" applyAlignment="1">
      <alignment/>
    </xf>
    <xf numFmtId="0" fontId="1" fillId="0" borderId="0" xfId="0" applyFont="1" applyAlignment="1">
      <alignment horizontal="justify"/>
    </xf>
    <xf numFmtId="0" fontId="1" fillId="0" borderId="0" xfId="0" applyFont="1" applyFill="1" applyAlignment="1">
      <alignment horizontal="center"/>
    </xf>
    <xf numFmtId="16" fontId="1" fillId="0" borderId="0" xfId="0" applyNumberFormat="1" applyFont="1" applyFill="1" applyAlignment="1">
      <alignment horizontal="center"/>
    </xf>
    <xf numFmtId="173" fontId="1" fillId="0" borderId="4" xfId="15" applyNumberFormat="1" applyFont="1" applyFill="1" applyBorder="1" applyAlignment="1">
      <alignment/>
    </xf>
    <xf numFmtId="0" fontId="2" fillId="0" borderId="0" xfId="0" applyFont="1" applyAlignment="1">
      <alignment horizontal="left"/>
    </xf>
    <xf numFmtId="0" fontId="6" fillId="0" borderId="0" xfId="0" applyFont="1" applyAlignment="1">
      <alignment horizontal="left"/>
    </xf>
    <xf numFmtId="0" fontId="2" fillId="0" borderId="0" xfId="0" applyFont="1" applyAlignment="1" quotePrefix="1">
      <alignment horizontal="left"/>
    </xf>
    <xf numFmtId="0" fontId="1" fillId="0" borderId="0" xfId="0" applyFont="1" applyBorder="1" applyAlignment="1">
      <alignment/>
    </xf>
    <xf numFmtId="0" fontId="2" fillId="0" borderId="0" xfId="0" applyFont="1" applyFill="1" applyAlignment="1">
      <alignment/>
    </xf>
    <xf numFmtId="0" fontId="1" fillId="0" borderId="0" xfId="19" applyFont="1" applyFill="1" applyAlignment="1">
      <alignment horizontal="center"/>
      <protection/>
    </xf>
    <xf numFmtId="0" fontId="1" fillId="0" borderId="0" xfId="19" applyFont="1" applyFill="1">
      <alignment/>
      <protection/>
    </xf>
    <xf numFmtId="0" fontId="0" fillId="0" borderId="0" xfId="19" applyFont="1" applyFill="1" applyAlignment="1">
      <alignment horizontal="center"/>
      <protection/>
    </xf>
    <xf numFmtId="0" fontId="4" fillId="0" borderId="0" xfId="19" applyFont="1" applyFill="1" applyBorder="1" applyAlignment="1">
      <alignment horizontal="center"/>
      <protection/>
    </xf>
    <xf numFmtId="0" fontId="4" fillId="0" borderId="0" xfId="19" applyFont="1" applyFill="1" applyAlignment="1">
      <alignment horizontal="center"/>
      <protection/>
    </xf>
    <xf numFmtId="0" fontId="4" fillId="0" borderId="0" xfId="0" applyFont="1" applyAlignment="1">
      <alignment horizontal="center"/>
    </xf>
    <xf numFmtId="0" fontId="7" fillId="0" borderId="0" xfId="19" applyFont="1" applyFill="1" applyAlignment="1">
      <alignment horizontal="center"/>
      <protection/>
    </xf>
    <xf numFmtId="0" fontId="0" fillId="0" borderId="0" xfId="19" applyFont="1" applyFill="1">
      <alignment/>
      <protection/>
    </xf>
    <xf numFmtId="173" fontId="1" fillId="0" borderId="1" xfId="15" applyNumberFormat="1" applyFont="1" applyFill="1" applyBorder="1" applyAlignment="1">
      <alignment horizontal="center"/>
    </xf>
    <xf numFmtId="173" fontId="1" fillId="0" borderId="0" xfId="15" applyNumberFormat="1" applyFont="1" applyFill="1" applyBorder="1" applyAlignment="1">
      <alignment horizontal="center"/>
    </xf>
    <xf numFmtId="173" fontId="1" fillId="0" borderId="7" xfId="15" applyNumberFormat="1" applyFont="1" applyFill="1" applyBorder="1" applyAlignment="1">
      <alignment horizontal="center"/>
    </xf>
    <xf numFmtId="173" fontId="0" fillId="0" borderId="0" xfId="15" applyNumberFormat="1" applyFont="1" applyFill="1" applyAlignment="1">
      <alignment horizontal="center"/>
    </xf>
    <xf numFmtId="173" fontId="0" fillId="0" borderId="0" xfId="15" applyNumberFormat="1" applyFont="1" applyFill="1" applyAlignment="1">
      <alignment/>
    </xf>
    <xf numFmtId="41" fontId="1" fillId="0" borderId="0" xfId="0" applyNumberFormat="1" applyFont="1" applyAlignment="1">
      <alignment/>
    </xf>
    <xf numFmtId="0" fontId="1" fillId="0" borderId="0" xfId="0" applyFont="1" applyAlignment="1">
      <alignment/>
    </xf>
    <xf numFmtId="0" fontId="2" fillId="0" borderId="0" xfId="0" applyFont="1" applyFill="1" applyAlignment="1">
      <alignment horizontal="left"/>
    </xf>
    <xf numFmtId="0" fontId="3" fillId="0" borderId="0" xfId="0" applyFont="1" applyFill="1" applyAlignment="1">
      <alignment horizontal="center"/>
    </xf>
    <xf numFmtId="0" fontId="2" fillId="0" borderId="0" xfId="0" applyFont="1" applyFill="1" applyAlignment="1" quotePrefix="1">
      <alignment horizontal="left"/>
    </xf>
    <xf numFmtId="41" fontId="1" fillId="0" borderId="0" xfId="0" applyNumberFormat="1" applyFont="1" applyFill="1" applyAlignment="1">
      <alignment/>
    </xf>
    <xf numFmtId="41" fontId="1" fillId="0" borderId="1" xfId="0" applyNumberFormat="1" applyFont="1" applyFill="1" applyBorder="1" applyAlignment="1">
      <alignment/>
    </xf>
    <xf numFmtId="41" fontId="1" fillId="0" borderId="7" xfId="0" applyNumberFormat="1" applyFont="1" applyFill="1" applyBorder="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3" fillId="0" borderId="3" xfId="0" applyNumberFormat="1" applyFont="1" applyBorder="1" applyAlignment="1">
      <alignment horizontal="center"/>
    </xf>
    <xf numFmtId="41" fontId="3" fillId="0" borderId="0" xfId="0" applyNumberFormat="1" applyFont="1" applyAlignment="1">
      <alignment horizontal="center"/>
    </xf>
    <xf numFmtId="176" fontId="3" fillId="0" borderId="3" xfId="0" applyNumberFormat="1" applyFont="1" applyBorder="1" applyAlignment="1">
      <alignment horizontal="center"/>
    </xf>
    <xf numFmtId="15" fontId="8" fillId="0" borderId="0" xfId="0" applyNumberFormat="1" applyFont="1" applyAlignment="1" quotePrefix="1">
      <alignment horizontal="left"/>
    </xf>
    <xf numFmtId="0" fontId="1" fillId="0" borderId="0" xfId="0" applyFont="1" applyFill="1" applyBorder="1" applyAlignment="1">
      <alignment/>
    </xf>
    <xf numFmtId="41" fontId="1" fillId="0" borderId="3" xfId="0" applyNumberFormat="1" applyFont="1" applyFill="1" applyBorder="1" applyAlignment="1">
      <alignment/>
    </xf>
    <xf numFmtId="3" fontId="1" fillId="0" borderId="0" xfId="0" applyNumberFormat="1" applyFont="1" applyFill="1" applyAlignment="1">
      <alignment/>
    </xf>
    <xf numFmtId="0" fontId="0" fillId="0" borderId="0" xfId="0" applyAlignment="1">
      <alignment wrapText="1"/>
    </xf>
    <xf numFmtId="171" fontId="1" fillId="0" borderId="0" xfId="15" applyFont="1" applyAlignment="1">
      <alignment horizontal="right"/>
    </xf>
    <xf numFmtId="0" fontId="1" fillId="0" borderId="0" xfId="0" applyFont="1" applyAlignment="1">
      <alignment horizontal="center"/>
    </xf>
    <xf numFmtId="0" fontId="1" fillId="0" borderId="0" xfId="0" applyFont="1" applyAlignment="1">
      <alignment horizontal="left" wrapText="1"/>
    </xf>
    <xf numFmtId="3" fontId="1" fillId="0" borderId="0" xfId="0" applyNumberFormat="1" applyFont="1" applyFill="1" applyAlignment="1">
      <alignment wrapText="1"/>
    </xf>
    <xf numFmtId="0" fontId="0" fillId="0" borderId="0" xfId="0" applyAlignment="1">
      <alignment wrapText="1"/>
    </xf>
    <xf numFmtId="0" fontId="1" fillId="0" borderId="0" xfId="0" applyFont="1" applyFill="1" applyAlignment="1">
      <alignment wrapText="1"/>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54</xdr:row>
      <xdr:rowOff>47625</xdr:rowOff>
    </xdr:from>
    <xdr:ext cx="76200" cy="200025"/>
    <xdr:sp>
      <xdr:nvSpPr>
        <xdr:cNvPr id="1" name="TextBox 2"/>
        <xdr:cNvSpPr txBox="1">
          <a:spLocks noChangeArrowheads="1"/>
        </xdr:cNvSpPr>
      </xdr:nvSpPr>
      <xdr:spPr>
        <a:xfrm>
          <a:off x="2228850" y="8924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49</xdr:row>
      <xdr:rowOff>142875</xdr:rowOff>
    </xdr:from>
    <xdr:to>
      <xdr:col>7</xdr:col>
      <xdr:colOff>600075</xdr:colOff>
      <xdr:row>60</xdr:row>
      <xdr:rowOff>133350</xdr:rowOff>
    </xdr:to>
    <xdr:sp>
      <xdr:nvSpPr>
        <xdr:cNvPr id="2" name="TextBox 4"/>
        <xdr:cNvSpPr txBox="1">
          <a:spLocks noChangeArrowheads="1"/>
        </xdr:cNvSpPr>
      </xdr:nvSpPr>
      <xdr:spPr>
        <a:xfrm>
          <a:off x="9525" y="8210550"/>
          <a:ext cx="5210175" cy="17716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the Bursa Malaysia Securities Bhd 
The acquisitions of the Pelangi Publishing Group Bhd's subsidiaries were only completed on 8 November 2003. Accordingly, the profit contributions from these subsidiaries only commenced from that date.
The unaudited Condensed Consolidated Income Statement should be read in conjunction with the Notes to the Interim Financial Statements as set out in pages 5 to 10.
</a:t>
          </a:r>
        </a:p>
      </xdr:txBody>
    </xdr:sp>
    <xdr:clientData/>
  </xdr:twoCellAnchor>
  <xdr:oneCellAnchor>
    <xdr:from>
      <xdr:col>1</xdr:col>
      <xdr:colOff>352425</xdr:colOff>
      <xdr:row>54</xdr:row>
      <xdr:rowOff>47625</xdr:rowOff>
    </xdr:from>
    <xdr:ext cx="76200" cy="200025"/>
    <xdr:sp>
      <xdr:nvSpPr>
        <xdr:cNvPr id="3" name="TextBox 5"/>
        <xdr:cNvSpPr txBox="1">
          <a:spLocks noChangeArrowheads="1"/>
        </xdr:cNvSpPr>
      </xdr:nvSpPr>
      <xdr:spPr>
        <a:xfrm>
          <a:off x="2228850" y="8924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47625</xdr:rowOff>
    </xdr:from>
    <xdr:ext cx="76200" cy="200025"/>
    <xdr:sp>
      <xdr:nvSpPr>
        <xdr:cNvPr id="1" name="TextBox 2"/>
        <xdr:cNvSpPr txBox="1">
          <a:spLocks noChangeArrowheads="1"/>
        </xdr:cNvSpPr>
      </xdr:nvSpPr>
      <xdr:spPr>
        <a:xfrm>
          <a:off x="3990975" y="915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50</xdr:row>
      <xdr:rowOff>28575</xdr:rowOff>
    </xdr:from>
    <xdr:to>
      <xdr:col>4</xdr:col>
      <xdr:colOff>38100</xdr:colOff>
      <xdr:row>58</xdr:row>
      <xdr:rowOff>123825</xdr:rowOff>
    </xdr:to>
    <xdr:sp>
      <xdr:nvSpPr>
        <xdr:cNvPr id="2" name="TextBox 4"/>
        <xdr:cNvSpPr txBox="1">
          <a:spLocks noChangeArrowheads="1"/>
        </xdr:cNvSpPr>
      </xdr:nvSpPr>
      <xdr:spPr>
        <a:xfrm>
          <a:off x="9525" y="8162925"/>
          <a:ext cx="5457825" cy="1390650"/>
        </a:xfrm>
        <a:prstGeom prst="rect">
          <a:avLst/>
        </a:prstGeom>
        <a:solidFill>
          <a:srgbClr val="FFFFFF"/>
        </a:solidFill>
        <a:ln w="9525" cmpd="sng">
          <a:noFill/>
        </a:ln>
      </xdr:spPr>
      <xdr:txBody>
        <a:bodyPr vertOverflow="clip" wrap="square"/>
        <a:p>
          <a:pPr algn="just">
            <a:defRPr/>
          </a:pPr>
          <a:r>
            <a:rPr lang="en-US" cap="none" sz="1000" b="0" i="0" u="none" baseline="0"/>
            <a:t>The audited Balance Sheet as at 30 September 2003 was prepared at company level. No consolidated financial statements were prepared then as the acquisitions of the Pelangi Publishing Group Bhd's subsidiaries were only completed on 8 November 2003. 
The unaudited Condensed Consolidated Balance Sheet should be read in conjunction with the Notes to the Interim Financial Statements as set out in pages 5 to 10.
</a:t>
          </a:r>
        </a:p>
      </xdr:txBody>
    </xdr:sp>
    <xdr:clientData/>
  </xdr:twoCellAnchor>
  <xdr:oneCellAnchor>
    <xdr:from>
      <xdr:col>1</xdr:col>
      <xdr:colOff>352425</xdr:colOff>
      <xdr:row>55</xdr:row>
      <xdr:rowOff>47625</xdr:rowOff>
    </xdr:from>
    <xdr:ext cx="76200" cy="200025"/>
    <xdr:sp>
      <xdr:nvSpPr>
        <xdr:cNvPr id="3" name="TextBox 5"/>
        <xdr:cNvSpPr txBox="1">
          <a:spLocks noChangeArrowheads="1"/>
        </xdr:cNvSpPr>
      </xdr:nvSpPr>
      <xdr:spPr>
        <a:xfrm>
          <a:off x="3990975" y="899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152400</xdr:rowOff>
    </xdr:from>
    <xdr:to>
      <xdr:col>4</xdr:col>
      <xdr:colOff>0</xdr:colOff>
      <xdr:row>35</xdr:row>
      <xdr:rowOff>85725</xdr:rowOff>
    </xdr:to>
    <xdr:sp>
      <xdr:nvSpPr>
        <xdr:cNvPr id="1" name="TextBox 2"/>
        <xdr:cNvSpPr txBox="1">
          <a:spLocks noChangeArrowheads="1"/>
        </xdr:cNvSpPr>
      </xdr:nvSpPr>
      <xdr:spPr>
        <a:xfrm>
          <a:off x="9525" y="4867275"/>
          <a:ext cx="4991100" cy="904875"/>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Notes to the Interim Financial Statements as set out in pages 5 to 10.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142875</xdr:rowOff>
    </xdr:from>
    <xdr:to>
      <xdr:col>4</xdr:col>
      <xdr:colOff>838200</xdr:colOff>
      <xdr:row>44</xdr:row>
      <xdr:rowOff>9525</xdr:rowOff>
    </xdr:to>
    <xdr:sp>
      <xdr:nvSpPr>
        <xdr:cNvPr id="1" name="TextBox 1"/>
        <xdr:cNvSpPr txBox="1">
          <a:spLocks noChangeArrowheads="1"/>
        </xdr:cNvSpPr>
      </xdr:nvSpPr>
      <xdr:spPr>
        <a:xfrm>
          <a:off x="9525" y="6858000"/>
          <a:ext cx="5524500" cy="3524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the Bursa Malaysia Securities Bhd. </a:t>
          </a:r>
        </a:p>
      </xdr:txBody>
    </xdr:sp>
    <xdr:clientData/>
  </xdr:twoCellAnchor>
  <xdr:oneCellAnchor>
    <xdr:from>
      <xdr:col>1</xdr:col>
      <xdr:colOff>228600</xdr:colOff>
      <xdr:row>46</xdr:row>
      <xdr:rowOff>47625</xdr:rowOff>
    </xdr:from>
    <xdr:ext cx="76200" cy="200025"/>
    <xdr:sp>
      <xdr:nvSpPr>
        <xdr:cNvPr id="2" name="TextBox 2"/>
        <xdr:cNvSpPr txBox="1">
          <a:spLocks noChangeArrowheads="1"/>
        </xdr:cNvSpPr>
      </xdr:nvSpPr>
      <xdr:spPr>
        <a:xfrm>
          <a:off x="3676650" y="7572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45</xdr:row>
      <xdr:rowOff>9525</xdr:rowOff>
    </xdr:from>
    <xdr:to>
      <xdr:col>4</xdr:col>
      <xdr:colOff>838200</xdr:colOff>
      <xdr:row>50</xdr:row>
      <xdr:rowOff>152400</xdr:rowOff>
    </xdr:to>
    <xdr:sp>
      <xdr:nvSpPr>
        <xdr:cNvPr id="3" name="TextBox 3"/>
        <xdr:cNvSpPr txBox="1">
          <a:spLocks noChangeArrowheads="1"/>
        </xdr:cNvSpPr>
      </xdr:nvSpPr>
      <xdr:spPr>
        <a:xfrm>
          <a:off x="9525" y="7372350"/>
          <a:ext cx="5524500" cy="95250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the Bursa Malaysia Securities Bhd. 
The unaudited Condensed Consolidated Cash Flow Statement should be read in conjunction with the Notes to the Interim Financial Statements as set out in pages 5 to 10.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8</xdr:col>
      <xdr:colOff>419100</xdr:colOff>
      <xdr:row>28</xdr:row>
      <xdr:rowOff>123825</xdr:rowOff>
    </xdr:to>
    <xdr:sp>
      <xdr:nvSpPr>
        <xdr:cNvPr id="1" name="Text 18"/>
        <xdr:cNvSpPr txBox="1">
          <a:spLocks noChangeArrowheads="1"/>
        </xdr:cNvSpPr>
      </xdr:nvSpPr>
      <xdr:spPr>
        <a:xfrm>
          <a:off x="314325" y="4114800"/>
          <a:ext cx="5543550"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of the Company for the year ended 30 September 2003 was not qualified.</a:t>
          </a:r>
        </a:p>
      </xdr:txBody>
    </xdr:sp>
    <xdr:clientData/>
  </xdr:twoCellAnchor>
  <xdr:twoCellAnchor>
    <xdr:from>
      <xdr:col>1</xdr:col>
      <xdr:colOff>9525</xdr:colOff>
      <xdr:row>82</xdr:row>
      <xdr:rowOff>9525</xdr:rowOff>
    </xdr:from>
    <xdr:to>
      <xdr:col>8</xdr:col>
      <xdr:colOff>409575</xdr:colOff>
      <xdr:row>84</xdr:row>
      <xdr:rowOff>57150</xdr:rowOff>
    </xdr:to>
    <xdr:sp>
      <xdr:nvSpPr>
        <xdr:cNvPr id="2" name="Text 18"/>
        <xdr:cNvSpPr txBox="1">
          <a:spLocks noChangeArrowheads="1"/>
        </xdr:cNvSpPr>
      </xdr:nvSpPr>
      <xdr:spPr>
        <a:xfrm>
          <a:off x="314325" y="13220700"/>
          <a:ext cx="5534025"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30 September 2003.</a:t>
          </a:r>
        </a:p>
      </xdr:txBody>
    </xdr:sp>
    <xdr:clientData/>
  </xdr:twoCellAnchor>
  <xdr:twoCellAnchor>
    <xdr:from>
      <xdr:col>1</xdr:col>
      <xdr:colOff>9525</xdr:colOff>
      <xdr:row>88</xdr:row>
      <xdr:rowOff>9525</xdr:rowOff>
    </xdr:from>
    <xdr:to>
      <xdr:col>8</xdr:col>
      <xdr:colOff>419100</xdr:colOff>
      <xdr:row>90</xdr:row>
      <xdr:rowOff>123825</xdr:rowOff>
    </xdr:to>
    <xdr:sp>
      <xdr:nvSpPr>
        <xdr:cNvPr id="3" name="Text 18"/>
        <xdr:cNvSpPr txBox="1">
          <a:spLocks noChangeArrowheads="1"/>
        </xdr:cNvSpPr>
      </xdr:nvSpPr>
      <xdr:spPr>
        <a:xfrm>
          <a:off x="314325" y="14192250"/>
          <a:ext cx="5543550" cy="4381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 the opinion of the Directors, no material events have arisen between the end of the reporting quarter and the date of this announcement saved as follows:</a:t>
          </a:r>
          <a:r>
            <a:rPr lang="en-US" cap="none" sz="1000" b="0" i="0" u="none" baseline="0">
              <a:latin typeface="Arial"/>
              <a:ea typeface="Arial"/>
              <a:cs typeface="Arial"/>
            </a:rPr>
            <a:t>
</a:t>
          </a:r>
        </a:p>
      </xdr:txBody>
    </xdr:sp>
    <xdr:clientData/>
  </xdr:twoCellAnchor>
  <xdr:twoCellAnchor>
    <xdr:from>
      <xdr:col>1</xdr:col>
      <xdr:colOff>9525</xdr:colOff>
      <xdr:row>107</xdr:row>
      <xdr:rowOff>9525</xdr:rowOff>
    </xdr:from>
    <xdr:to>
      <xdr:col>8</xdr:col>
      <xdr:colOff>457200</xdr:colOff>
      <xdr:row>139</xdr:row>
      <xdr:rowOff>123825</xdr:rowOff>
    </xdr:to>
    <xdr:sp>
      <xdr:nvSpPr>
        <xdr:cNvPr id="4" name="Text 18"/>
        <xdr:cNvSpPr txBox="1">
          <a:spLocks noChangeArrowheads="1"/>
        </xdr:cNvSpPr>
      </xdr:nvSpPr>
      <xdr:spPr>
        <a:xfrm>
          <a:off x="314325" y="17268825"/>
          <a:ext cx="5581650" cy="5295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 conjunction with the admission to the Official List and the listing of and quotation for the entire issued and paid-up share capital of Pelangi Publishing Group Bhd on the Second Board of Bursa Malaysia Securities Bhd (“BMSB"), the following restructuring was undertaken:-
(i) The Acquisition of 100% equity interest in Penerbitan Pelangi Sdn Bhd  based on its audited consolidated net tangible assets (“NTA”) at 30 September 2002 to be satisfied by the issuance of 42,888,516 new Pelangi Publishing Group Bhd ordinary shares of RM0.50 each valued at approximately RM0.52 per share. 
(ii) The Acquisition of 100% equity interest in Tunas Pelangi Sdn Bhd  based on its audited consolidated net tangible assets (“NTA”) at 30 September 2002 to be satisfied by the issuance of 10,336,363 new Pelangi Publishing Group Bhd ordinary shares of RM0.50 each valued at approximately RM0.52 per share.
(iii) The Acquisition of 100% equity interest in Sutera Ceria Sdn Bhd  based on its audited consolidated net tangible assets (“NTA”) at 30 September 2002 to be satisfied by the issuance of 7,070,542 new Pelangi Publishing Group Bhd ordinary shares of RM0.50 each valued at approximately RM0.52 per share.
(iv) The Acquisition of 100% equity interest in Pelangi Education Sdn Bhd  based on its audited consolidated net tangible assets (“NTA”) at 30 September 2002 to be satisfied by the issuance of 505,383 new Pelangi Publishing Group Bhd ordinary shares of RM0.50 each valued at approximately RM0.52 per share.
(v) The Acquisition of 100% equity interest in Pelangi Publishing International Sdn Bhd  based on its audited consolidated net tangible assets (“NTA”) at 30 September 2002 to be satisfied by the issuance of 192 new Pelangi Publishing Group Bhd ordinary shares of RM0.50 each valued at approximately RM0.52 per share, and cash of RM 9,900.
(vi) The Acquisition of 100% equity interest in Pelangi Publishing Holdings Sdn Bhd  based on its audited consolidated net tangible assets (“NTA”) at 30 September 2002 to be satisfied by the issuance of 3,499,000 new Pelangi Publishing Group Bhd ordinary shares of RM0.50 each valued at approximately RM0.52 per share.
The acquisitions were completed on 8 November 2003.
</a:t>
          </a:r>
        </a:p>
      </xdr:txBody>
    </xdr:sp>
    <xdr:clientData/>
  </xdr:twoCellAnchor>
  <xdr:twoCellAnchor>
    <xdr:from>
      <xdr:col>1</xdr:col>
      <xdr:colOff>9525</xdr:colOff>
      <xdr:row>143</xdr:row>
      <xdr:rowOff>9525</xdr:rowOff>
    </xdr:from>
    <xdr:to>
      <xdr:col>8</xdr:col>
      <xdr:colOff>485775</xdr:colOff>
      <xdr:row>145</xdr:row>
      <xdr:rowOff>66675</xdr:rowOff>
    </xdr:to>
    <xdr:sp>
      <xdr:nvSpPr>
        <xdr:cNvPr id="5" name="Text 18"/>
        <xdr:cNvSpPr txBox="1">
          <a:spLocks noChangeArrowheads="1"/>
        </xdr:cNvSpPr>
      </xdr:nvSpPr>
      <xdr:spPr>
        <a:xfrm>
          <a:off x="314325" y="23098125"/>
          <a:ext cx="5610225" cy="381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material changes in contingent liabilities or contingent assets for the current period saved as disclosed in our Prospectus dated 31 March 2004.</a:t>
          </a:r>
        </a:p>
      </xdr:txBody>
    </xdr:sp>
    <xdr:clientData/>
  </xdr:twoCellAnchor>
  <xdr:twoCellAnchor>
    <xdr:from>
      <xdr:col>1</xdr:col>
      <xdr:colOff>9525</xdr:colOff>
      <xdr:row>154</xdr:row>
      <xdr:rowOff>9525</xdr:rowOff>
    </xdr:from>
    <xdr:to>
      <xdr:col>8</xdr:col>
      <xdr:colOff>485775</xdr:colOff>
      <xdr:row>160</xdr:row>
      <xdr:rowOff>104775</xdr:rowOff>
    </xdr:to>
    <xdr:sp>
      <xdr:nvSpPr>
        <xdr:cNvPr id="6" name="Text 18"/>
        <xdr:cNvSpPr txBox="1">
          <a:spLocks noChangeArrowheads="1"/>
        </xdr:cNvSpPr>
      </xdr:nvSpPr>
      <xdr:spPr>
        <a:xfrm>
          <a:off x="314325" y="24879300"/>
          <a:ext cx="5610225" cy="10668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For the quarter ended 31 December 2003, the Group recorded a revenue of RM 21.936 million and profit before tax of RM 6.557 million. 
</a:t>
          </a:r>
          <a:r>
            <a:rPr lang="en-US" cap="none" sz="1000" b="0" i="0" u="none" baseline="0">
              <a:latin typeface="Times New Roman"/>
              <a:ea typeface="Times New Roman"/>
              <a:cs typeface="Times New Roman"/>
            </a:rPr>
            <a:t>
There is no comparison with the corresponding period’s results because this is the first set of consolidated results of the Group to be submitted to the BMSB.</a:t>
          </a:r>
        </a:p>
      </xdr:txBody>
    </xdr:sp>
    <xdr:clientData/>
  </xdr:twoCellAnchor>
  <xdr:twoCellAnchor>
    <xdr:from>
      <xdr:col>1</xdr:col>
      <xdr:colOff>19050</xdr:colOff>
      <xdr:row>163</xdr:row>
      <xdr:rowOff>38100</xdr:rowOff>
    </xdr:from>
    <xdr:to>
      <xdr:col>8</xdr:col>
      <xdr:colOff>476250</xdr:colOff>
      <xdr:row>165</xdr:row>
      <xdr:rowOff>28575</xdr:rowOff>
    </xdr:to>
    <xdr:sp>
      <xdr:nvSpPr>
        <xdr:cNvPr id="7" name="Text 18"/>
        <xdr:cNvSpPr txBox="1">
          <a:spLocks noChangeArrowheads="1"/>
        </xdr:cNvSpPr>
      </xdr:nvSpPr>
      <xdr:spPr>
        <a:xfrm>
          <a:off x="323850" y="26365200"/>
          <a:ext cx="559117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Not applicable as this is the first quarterly report for the Group.</a:t>
          </a:r>
        </a:p>
      </xdr:txBody>
    </xdr:sp>
    <xdr:clientData/>
  </xdr:twoCellAnchor>
  <xdr:twoCellAnchor>
    <xdr:from>
      <xdr:col>1</xdr:col>
      <xdr:colOff>9525</xdr:colOff>
      <xdr:row>169</xdr:row>
      <xdr:rowOff>9525</xdr:rowOff>
    </xdr:from>
    <xdr:to>
      <xdr:col>8</xdr:col>
      <xdr:colOff>476250</xdr:colOff>
      <xdr:row>170</xdr:row>
      <xdr:rowOff>133350</xdr:rowOff>
    </xdr:to>
    <xdr:sp>
      <xdr:nvSpPr>
        <xdr:cNvPr id="8" name="Text 18"/>
        <xdr:cNvSpPr txBox="1">
          <a:spLocks noChangeArrowheads="1"/>
        </xdr:cNvSpPr>
      </xdr:nvSpPr>
      <xdr:spPr>
        <a:xfrm>
          <a:off x="314325" y="27308175"/>
          <a:ext cx="5600700"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changes to the prospects of the Company as disclosed in our Prospectus dated 31 March 2004.</a:t>
          </a:r>
        </a:p>
      </xdr:txBody>
    </xdr:sp>
    <xdr:clientData/>
  </xdr:twoCellAnchor>
  <xdr:twoCellAnchor>
    <xdr:from>
      <xdr:col>1</xdr:col>
      <xdr:colOff>9525</xdr:colOff>
      <xdr:row>174</xdr:row>
      <xdr:rowOff>9525</xdr:rowOff>
    </xdr:from>
    <xdr:to>
      <xdr:col>8</xdr:col>
      <xdr:colOff>523875</xdr:colOff>
      <xdr:row>175</xdr:row>
      <xdr:rowOff>152400</xdr:rowOff>
    </xdr:to>
    <xdr:sp>
      <xdr:nvSpPr>
        <xdr:cNvPr id="9" name="Text 18"/>
        <xdr:cNvSpPr txBox="1">
          <a:spLocks noChangeArrowheads="1"/>
        </xdr:cNvSpPr>
      </xdr:nvSpPr>
      <xdr:spPr>
        <a:xfrm>
          <a:off x="314325" y="28117800"/>
          <a:ext cx="5648325" cy="3048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This is not applicable for this report .</a:t>
          </a:r>
        </a:p>
      </xdr:txBody>
    </xdr:sp>
    <xdr:clientData/>
  </xdr:twoCellAnchor>
  <xdr:twoCellAnchor>
    <xdr:from>
      <xdr:col>1</xdr:col>
      <xdr:colOff>9525</xdr:colOff>
      <xdr:row>190</xdr:row>
      <xdr:rowOff>9525</xdr:rowOff>
    </xdr:from>
    <xdr:to>
      <xdr:col>8</xdr:col>
      <xdr:colOff>371475</xdr:colOff>
      <xdr:row>192</xdr:row>
      <xdr:rowOff>0</xdr:rowOff>
    </xdr:to>
    <xdr:sp>
      <xdr:nvSpPr>
        <xdr:cNvPr id="10" name="Text 18"/>
        <xdr:cNvSpPr txBox="1">
          <a:spLocks noChangeArrowheads="1"/>
        </xdr:cNvSpPr>
      </xdr:nvSpPr>
      <xdr:spPr>
        <a:xfrm>
          <a:off x="314325" y="30565725"/>
          <a:ext cx="54959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243</xdr:row>
      <xdr:rowOff>9525</xdr:rowOff>
    </xdr:from>
    <xdr:to>
      <xdr:col>8</xdr:col>
      <xdr:colOff>333375</xdr:colOff>
      <xdr:row>244</xdr:row>
      <xdr:rowOff>142875</xdr:rowOff>
    </xdr:to>
    <xdr:sp>
      <xdr:nvSpPr>
        <xdr:cNvPr id="11" name="Text 18"/>
        <xdr:cNvSpPr txBox="1">
          <a:spLocks noChangeArrowheads="1"/>
        </xdr:cNvSpPr>
      </xdr:nvSpPr>
      <xdr:spPr>
        <a:xfrm>
          <a:off x="314325" y="39185850"/>
          <a:ext cx="54578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249</xdr:row>
      <xdr:rowOff>9525</xdr:rowOff>
    </xdr:from>
    <xdr:to>
      <xdr:col>8</xdr:col>
      <xdr:colOff>447675</xdr:colOff>
      <xdr:row>251</xdr:row>
      <xdr:rowOff>152400</xdr:rowOff>
    </xdr:to>
    <xdr:sp>
      <xdr:nvSpPr>
        <xdr:cNvPr id="12" name="Text 18"/>
        <xdr:cNvSpPr txBox="1">
          <a:spLocks noChangeArrowheads="1"/>
        </xdr:cNvSpPr>
      </xdr:nvSpPr>
      <xdr:spPr>
        <a:xfrm>
          <a:off x="314325" y="40157400"/>
          <a:ext cx="5572125" cy="4667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 saved as disclosed in our Prospectus dated 31 March 2004.
 </a:t>
          </a:r>
        </a:p>
      </xdr:txBody>
    </xdr:sp>
    <xdr:clientData/>
  </xdr:twoCellAnchor>
  <xdr:twoCellAnchor>
    <xdr:from>
      <xdr:col>1</xdr:col>
      <xdr:colOff>9525</xdr:colOff>
      <xdr:row>10</xdr:row>
      <xdr:rowOff>0</xdr:rowOff>
    </xdr:from>
    <xdr:to>
      <xdr:col>8</xdr:col>
      <xdr:colOff>428625</xdr:colOff>
      <xdr:row>22</xdr:row>
      <xdr:rowOff>57150</xdr:rowOff>
    </xdr:to>
    <xdr:sp>
      <xdr:nvSpPr>
        <xdr:cNvPr id="13" name="TextBox 16"/>
        <xdr:cNvSpPr txBox="1">
          <a:spLocks noChangeArrowheads="1"/>
        </xdr:cNvSpPr>
      </xdr:nvSpPr>
      <xdr:spPr>
        <a:xfrm>
          <a:off x="314325" y="1514475"/>
          <a:ext cx="5553075" cy="2000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the Bursa Malaysia Securities Bhd (“BMSB").
These explanatory notes attached to the interim financial statements provide an explanation of events and transactions that are significant to an understanding of the changes in the financial position and performance of Pelangi Publishing Group Bhd (“PPG” or “Company”) and its subsidiary companies hereinafter referred to as the (“Group”) since the financial year ended 30 September 2003.
The accounting policies and methods of computation adopted by the Company in this interim financial statements are consistent with those adopted in the Company's Prospectus dated 31 March 2004.</a:t>
          </a:r>
        </a:p>
      </xdr:txBody>
    </xdr:sp>
    <xdr:clientData/>
  </xdr:twoCellAnchor>
  <xdr:twoCellAnchor>
    <xdr:from>
      <xdr:col>1</xdr:col>
      <xdr:colOff>19050</xdr:colOff>
      <xdr:row>274</xdr:row>
      <xdr:rowOff>0</xdr:rowOff>
    </xdr:from>
    <xdr:to>
      <xdr:col>8</xdr:col>
      <xdr:colOff>295275</xdr:colOff>
      <xdr:row>276</xdr:row>
      <xdr:rowOff>114300</xdr:rowOff>
    </xdr:to>
    <xdr:sp>
      <xdr:nvSpPr>
        <xdr:cNvPr id="14" name="TextBox 18"/>
        <xdr:cNvSpPr txBox="1">
          <a:spLocks noChangeArrowheads="1"/>
        </xdr:cNvSpPr>
      </xdr:nvSpPr>
      <xdr:spPr>
        <a:xfrm>
          <a:off x="323850" y="44253150"/>
          <a:ext cx="5410200" cy="43815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oneCellAnchor>
    <xdr:from>
      <xdr:col>1</xdr:col>
      <xdr:colOff>0</xdr:colOff>
      <xdr:row>30</xdr:row>
      <xdr:rowOff>142875</xdr:rowOff>
    </xdr:from>
    <xdr:ext cx="5486400" cy="409575"/>
    <xdr:sp>
      <xdr:nvSpPr>
        <xdr:cNvPr id="15" name="TextBox 19"/>
        <xdr:cNvSpPr txBox="1">
          <a:spLocks noChangeArrowheads="1"/>
        </xdr:cNvSpPr>
      </xdr:nvSpPr>
      <xdr:spPr>
        <a:xfrm>
          <a:off x="304800" y="4895850"/>
          <a:ext cx="5486400" cy="409575"/>
        </a:xfrm>
        <a:prstGeom prst="rect">
          <a:avLst/>
        </a:prstGeom>
        <a:noFill/>
        <a:ln w="9525" cmpd="sng">
          <a:noFill/>
        </a:ln>
      </xdr:spPr>
      <xdr:txBody>
        <a:bodyPr vertOverflow="clip" wrap="square"/>
        <a:p>
          <a:pPr algn="just">
            <a:defRPr/>
          </a:pPr>
          <a:r>
            <a:rPr lang="en-US" cap="none" sz="1000" b="0" i="0" u="none" baseline="0">
              <a:solidFill>
                <a:srgbClr val="000000"/>
              </a:solidFill>
            </a:rPr>
            <a:t>As the Group is basically involved in the production and distribution of books, school terms will have impact on revenue and margins.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PSB%20C\Acc\GROUP\Group%20Consol\2004\2004%20PPGB%20IS%20QTR%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sheetNames>
    <sheetDataSet>
      <sheetData sheetId="0">
        <row r="32">
          <cell r="B32">
            <v>-1787.6</v>
          </cell>
        </row>
        <row r="36">
          <cell r="B36">
            <v>-356</v>
          </cell>
        </row>
        <row r="38">
          <cell r="B38">
            <v>-739</v>
          </cell>
        </row>
        <row r="40">
          <cell r="B40">
            <v>3674.5016799999994</v>
          </cell>
          <cell r="F40">
            <v>3674.5016799999994</v>
          </cell>
        </row>
      </sheetData>
      <sheetData sheetId="1">
        <row r="40">
          <cell r="D40">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H51"/>
  <sheetViews>
    <sheetView workbookViewId="0" topLeftCell="A39">
      <selection activeCell="A48" sqref="A48"/>
    </sheetView>
  </sheetViews>
  <sheetFormatPr defaultColWidth="9.140625" defaultRowHeight="12.75"/>
  <cols>
    <col min="1" max="1" width="28.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0.00390625" style="6" bestFit="1" customWidth="1"/>
    <col min="9" max="16384" width="9.140625" style="5" customWidth="1"/>
  </cols>
  <sheetData>
    <row r="1" ht="18.75" customHeight="1"/>
    <row r="2" spans="1:8" ht="12.75">
      <c r="A2" s="7" t="s">
        <v>4</v>
      </c>
      <c r="B2" s="7"/>
      <c r="C2" s="7"/>
      <c r="D2" s="7"/>
      <c r="E2" s="7"/>
      <c r="F2" s="7"/>
      <c r="G2" s="7"/>
      <c r="H2" s="7"/>
    </row>
    <row r="3" spans="1:8" ht="12.75">
      <c r="A3" s="8" t="s">
        <v>5</v>
      </c>
      <c r="B3" s="7"/>
      <c r="C3" s="7"/>
      <c r="D3" s="7"/>
      <c r="E3" s="7"/>
      <c r="F3" s="7"/>
      <c r="G3" s="7"/>
      <c r="H3" s="7"/>
    </row>
    <row r="5" ht="12.75">
      <c r="A5" s="9" t="s">
        <v>6</v>
      </c>
    </row>
    <row r="6" ht="12.75">
      <c r="A6" s="9" t="s">
        <v>7</v>
      </c>
    </row>
    <row r="7" spans="1:2" ht="12.75">
      <c r="A7" s="9" t="s">
        <v>8</v>
      </c>
      <c r="B7" s="6"/>
    </row>
    <row r="8" spans="1:2" ht="12.75">
      <c r="A8" s="9"/>
      <c r="B8" s="6"/>
    </row>
    <row r="9" spans="1:8" ht="12.75">
      <c r="A9" s="9"/>
      <c r="B9" s="88" t="s">
        <v>9</v>
      </c>
      <c r="C9" s="88"/>
      <c r="D9" s="88"/>
      <c r="F9" s="88" t="s">
        <v>10</v>
      </c>
      <c r="G9" s="88"/>
      <c r="H9" s="88"/>
    </row>
    <row r="10" spans="3:8" ht="12.75">
      <c r="C10" s="10"/>
      <c r="D10" s="10" t="s">
        <v>11</v>
      </c>
      <c r="E10" s="10"/>
      <c r="G10" s="10"/>
      <c r="H10" s="10" t="s">
        <v>11</v>
      </c>
    </row>
    <row r="11" spans="2:8" ht="12.75">
      <c r="B11" s="10" t="s">
        <v>12</v>
      </c>
      <c r="C11" s="10"/>
      <c r="D11" s="10" t="s">
        <v>13</v>
      </c>
      <c r="E11" s="10"/>
      <c r="F11" s="10" t="s">
        <v>12</v>
      </c>
      <c r="G11" s="10"/>
      <c r="H11" s="10" t="s">
        <v>13</v>
      </c>
    </row>
    <row r="12" spans="2:8" ht="12.75">
      <c r="B12" s="10" t="s">
        <v>14</v>
      </c>
      <c r="C12" s="10"/>
      <c r="D12" s="10" t="s">
        <v>14</v>
      </c>
      <c r="E12" s="10"/>
      <c r="F12" s="10" t="s">
        <v>15</v>
      </c>
      <c r="G12" s="10"/>
      <c r="H12" s="10" t="s">
        <v>14</v>
      </c>
    </row>
    <row r="13" spans="2:8" ht="12.75">
      <c r="B13" s="10" t="s">
        <v>16</v>
      </c>
      <c r="C13" s="10"/>
      <c r="D13" s="10" t="s">
        <v>17</v>
      </c>
      <c r="E13" s="10"/>
      <c r="F13" s="10" t="s">
        <v>16</v>
      </c>
      <c r="G13" s="10"/>
      <c r="H13" s="10" t="s">
        <v>17</v>
      </c>
    </row>
    <row r="14" spans="2:8" ht="12.75">
      <c r="B14" s="6" t="s">
        <v>18</v>
      </c>
      <c r="D14" s="6" t="s">
        <v>18</v>
      </c>
      <c r="F14" s="6" t="s">
        <v>18</v>
      </c>
      <c r="H14" s="6" t="s">
        <v>18</v>
      </c>
    </row>
    <row r="16" spans="1:8" s="11" customFormat="1" ht="12.75">
      <c r="A16" s="11" t="s">
        <v>0</v>
      </c>
      <c r="B16" s="11">
        <v>21936</v>
      </c>
      <c r="D16" s="12">
        <v>0</v>
      </c>
      <c r="F16" s="12">
        <f>B16</f>
        <v>21936</v>
      </c>
      <c r="H16" s="12">
        <v>0</v>
      </c>
    </row>
    <row r="17" spans="4:8" s="11" customFormat="1" ht="12.75">
      <c r="D17" s="12"/>
      <c r="F17" s="12"/>
      <c r="H17" s="12"/>
    </row>
    <row r="18" spans="1:8" s="11" customFormat="1" ht="12.75">
      <c r="A18" s="11" t="s">
        <v>19</v>
      </c>
      <c r="B18" s="11">
        <f>-12411-3230.5+33</f>
        <v>-15608.5</v>
      </c>
      <c r="D18" s="12">
        <v>0</v>
      </c>
      <c r="F18" s="12">
        <f>B18</f>
        <v>-15608.5</v>
      </c>
      <c r="H18" s="12">
        <v>0</v>
      </c>
    </row>
    <row r="19" spans="4:8" s="11" customFormat="1" ht="12.75">
      <c r="D19" s="12"/>
      <c r="F19" s="12"/>
      <c r="H19" s="12"/>
    </row>
    <row r="20" spans="1:8" s="11" customFormat="1" ht="12.75">
      <c r="A20" s="11" t="s">
        <v>20</v>
      </c>
      <c r="B20" s="11">
        <v>199</v>
      </c>
      <c r="D20" s="12">
        <v>0</v>
      </c>
      <c r="F20" s="12">
        <f>B20</f>
        <v>199</v>
      </c>
      <c r="H20" s="12">
        <v>0</v>
      </c>
    </row>
    <row r="21" spans="2:8" s="11" customFormat="1" ht="12.75">
      <c r="B21" s="13"/>
      <c r="D21" s="13"/>
      <c r="F21" s="13"/>
      <c r="H21" s="13"/>
    </row>
    <row r="22" spans="1:8" s="11" customFormat="1" ht="12.75">
      <c r="A22" s="11" t="s">
        <v>21</v>
      </c>
      <c r="B22" s="12">
        <f>SUM(B16:B20)</f>
        <v>6526.5</v>
      </c>
      <c r="D22" s="12">
        <f>SUM(D16:D20)</f>
        <v>0</v>
      </c>
      <c r="F22" s="12">
        <f>SUM(F16:F20)</f>
        <v>6526.5</v>
      </c>
      <c r="H22" s="12">
        <f>SUM(H16:H20)</f>
        <v>0</v>
      </c>
    </row>
    <row r="23" s="11" customFormat="1" ht="12.75">
      <c r="F23" s="12"/>
    </row>
    <row r="24" spans="1:8" s="11" customFormat="1" ht="12.75">
      <c r="A24" s="11" t="s">
        <v>22</v>
      </c>
      <c r="B24" s="14">
        <f>-(741.3+18538.02+14119)/1000</f>
        <v>-33.39832</v>
      </c>
      <c r="D24" s="12">
        <v>0</v>
      </c>
      <c r="F24" s="12">
        <f>B24</f>
        <v>-33.39832</v>
      </c>
      <c r="H24" s="12">
        <v>0</v>
      </c>
    </row>
    <row r="25" spans="2:8" s="11" customFormat="1" ht="12.75">
      <c r="B25" s="13"/>
      <c r="D25" s="13"/>
      <c r="F25" s="13"/>
      <c r="H25" s="13"/>
    </row>
    <row r="26" spans="2:8" s="11" customFormat="1" ht="12.75">
      <c r="B26" s="1">
        <f>SUM(B22:B25)</f>
        <v>6493.10168</v>
      </c>
      <c r="C26" s="1"/>
      <c r="D26" s="1">
        <f>SUM(D22:D25)</f>
        <v>0</v>
      </c>
      <c r="E26" s="1"/>
      <c r="F26" s="1">
        <f>SUM(F22:F25)</f>
        <v>6493.10168</v>
      </c>
      <c r="G26" s="1"/>
      <c r="H26" s="1">
        <f>SUM(H22:H25)</f>
        <v>0</v>
      </c>
    </row>
    <row r="27" spans="2:8" s="11" customFormat="1" ht="12.75">
      <c r="B27" s="1"/>
      <c r="D27" s="1"/>
      <c r="F27" s="1"/>
      <c r="H27" s="1"/>
    </row>
    <row r="28" spans="1:8" s="11" customFormat="1" ht="12.75">
      <c r="A28" s="11" t="s">
        <v>208</v>
      </c>
      <c r="B28" s="1">
        <v>64</v>
      </c>
      <c r="D28" s="1">
        <v>0</v>
      </c>
      <c r="F28" s="1">
        <f>B28</f>
        <v>64</v>
      </c>
      <c r="H28" s="1">
        <v>0</v>
      </c>
    </row>
    <row r="29" spans="2:8" s="11" customFormat="1" ht="12.75">
      <c r="B29" s="13"/>
      <c r="D29" s="13"/>
      <c r="F29" s="13"/>
      <c r="H29" s="13"/>
    </row>
    <row r="30" spans="1:8" s="11" customFormat="1" ht="12.75">
      <c r="A30" s="11" t="s">
        <v>23</v>
      </c>
      <c r="B30" s="12">
        <f>SUM(B26:B29)</f>
        <v>6557.10168</v>
      </c>
      <c r="C30" s="12"/>
      <c r="D30" s="12">
        <f>SUM(D26:D29)</f>
        <v>0</v>
      </c>
      <c r="E30" s="12"/>
      <c r="F30" s="12">
        <f>SUM(F26:F29)</f>
        <v>6557.10168</v>
      </c>
      <c r="G30" s="12">
        <f>SUM(G26:G29)</f>
        <v>0</v>
      </c>
      <c r="H30" s="12">
        <f>SUM(H26:H29)</f>
        <v>0</v>
      </c>
    </row>
    <row r="31" spans="2:8" s="11" customFormat="1" ht="12.75">
      <c r="B31" s="12"/>
      <c r="D31" s="12"/>
      <c r="F31" s="12"/>
      <c r="H31" s="12"/>
    </row>
    <row r="32" spans="1:8" s="11" customFormat="1" ht="12.75">
      <c r="A32" s="11" t="s">
        <v>1</v>
      </c>
      <c r="B32" s="12">
        <v>-1787.6</v>
      </c>
      <c r="D32" s="12">
        <v>0</v>
      </c>
      <c r="F32" s="12">
        <f>B32</f>
        <v>-1787.6</v>
      </c>
      <c r="H32" s="12">
        <v>0</v>
      </c>
    </row>
    <row r="33" spans="2:8" s="11" customFormat="1" ht="12.75">
      <c r="B33" s="13"/>
      <c r="D33" s="13"/>
      <c r="F33" s="13"/>
      <c r="H33" s="13"/>
    </row>
    <row r="34" spans="1:8" s="11" customFormat="1" ht="12.75">
      <c r="A34" s="11" t="s">
        <v>24</v>
      </c>
      <c r="B34" s="15">
        <f>SUM(B30:B33)</f>
        <v>4769.501679999999</v>
      </c>
      <c r="D34" s="15">
        <f>+D30+D32</f>
        <v>0</v>
      </c>
      <c r="F34" s="15">
        <f>+F30+F32</f>
        <v>4769.501679999999</v>
      </c>
      <c r="H34" s="15">
        <f>+H30+H32</f>
        <v>0</v>
      </c>
    </row>
    <row r="35" spans="2:8" s="11" customFormat="1" ht="12.75">
      <c r="B35" s="2"/>
      <c r="C35" s="2"/>
      <c r="D35" s="1"/>
      <c r="E35" s="2"/>
      <c r="F35" s="1"/>
      <c r="G35" s="2"/>
      <c r="H35" s="1"/>
    </row>
    <row r="36" spans="1:8" s="11" customFormat="1" ht="12.75">
      <c r="A36" s="5" t="s">
        <v>157</v>
      </c>
      <c r="B36" s="2">
        <v>-356</v>
      </c>
      <c r="D36" s="12">
        <v>0</v>
      </c>
      <c r="F36" s="12">
        <f>B36</f>
        <v>-356</v>
      </c>
      <c r="H36" s="12">
        <v>0</v>
      </c>
    </row>
    <row r="37" spans="1:8" s="11" customFormat="1" ht="12.75">
      <c r="A37" s="5"/>
      <c r="B37" s="16"/>
      <c r="D37" s="13"/>
      <c r="F37" s="13"/>
      <c r="H37" s="13"/>
    </row>
    <row r="38" spans="1:8" s="11" customFormat="1" ht="12.75">
      <c r="A38" s="5" t="s">
        <v>209</v>
      </c>
      <c r="B38" s="11">
        <f>SUM(B34:B36)</f>
        <v>4413.501679999999</v>
      </c>
      <c r="D38" s="12">
        <v>0</v>
      </c>
      <c r="F38" s="11">
        <f>SUM(F34:F37)</f>
        <v>4413.501679999999</v>
      </c>
      <c r="H38" s="12">
        <v>0</v>
      </c>
    </row>
    <row r="39" spans="1:8" s="11" customFormat="1" ht="12.75">
      <c r="A39" s="5"/>
      <c r="D39" s="12"/>
      <c r="F39" s="12"/>
      <c r="H39" s="12"/>
    </row>
    <row r="40" spans="1:8" s="11" customFormat="1" ht="12.75">
      <c r="A40" s="5" t="s">
        <v>26</v>
      </c>
      <c r="B40" s="16">
        <f>-712-27</f>
        <v>-739</v>
      </c>
      <c r="D40" s="13">
        <v>0</v>
      </c>
      <c r="F40" s="13">
        <f>B40</f>
        <v>-739</v>
      </c>
      <c r="H40" s="13">
        <v>0</v>
      </c>
    </row>
    <row r="41" spans="1:8" s="11" customFormat="1" ht="12.75">
      <c r="A41" s="5"/>
      <c r="D41" s="12"/>
      <c r="F41" s="12"/>
      <c r="H41" s="12"/>
    </row>
    <row r="42" spans="1:8" s="11" customFormat="1" ht="13.5" thickBot="1">
      <c r="A42" s="5" t="s">
        <v>27</v>
      </c>
      <c r="B42" s="17">
        <f>SUM(B38:B40)</f>
        <v>3674.5016799999994</v>
      </c>
      <c r="D42" s="17">
        <f>SUM(D34:D41)</f>
        <v>0</v>
      </c>
      <c r="F42" s="17">
        <f>SUM(F34:F41)</f>
        <v>8088.003359999999</v>
      </c>
      <c r="H42" s="17">
        <f>SUM(H34:H41)</f>
        <v>0</v>
      </c>
    </row>
    <row r="43" spans="1:8" s="11" customFormat="1" ht="13.5" thickTop="1">
      <c r="A43" s="5"/>
      <c r="D43" s="12"/>
      <c r="F43" s="12"/>
      <c r="H43" s="12"/>
    </row>
    <row r="44" spans="4:8" s="11" customFormat="1" ht="12.75">
      <c r="D44" s="12"/>
      <c r="F44" s="12"/>
      <c r="H44" s="12"/>
    </row>
    <row r="45" spans="1:8" s="11" customFormat="1" ht="13.5" thickBot="1">
      <c r="A45" s="5" t="s">
        <v>28</v>
      </c>
      <c r="B45" s="18">
        <v>6.36</v>
      </c>
      <c r="C45" s="19"/>
      <c r="D45" s="20">
        <v>0</v>
      </c>
      <c r="E45" s="19"/>
      <c r="F45" s="18">
        <v>6.36</v>
      </c>
      <c r="H45" s="21">
        <v>0</v>
      </c>
    </row>
    <row r="46" spans="1:8" s="11" customFormat="1" ht="13.5" thickTop="1">
      <c r="A46" s="5"/>
      <c r="D46" s="12"/>
      <c r="F46" s="12"/>
      <c r="H46" s="12"/>
    </row>
    <row r="47" spans="1:8" s="11" customFormat="1" ht="13.5" thickBot="1">
      <c r="A47" s="5" t="s">
        <v>29</v>
      </c>
      <c r="B47" s="22">
        <v>0</v>
      </c>
      <c r="D47" s="21">
        <v>0</v>
      </c>
      <c r="F47" s="22">
        <v>0</v>
      </c>
      <c r="H47" s="21">
        <v>0</v>
      </c>
    </row>
    <row r="48" spans="4:8" s="11" customFormat="1" ht="13.5" thickTop="1">
      <c r="D48" s="12"/>
      <c r="F48" s="12"/>
      <c r="H48" s="12"/>
    </row>
    <row r="49" spans="1:8" s="11" customFormat="1" ht="12.75">
      <c r="A49" s="11" t="s">
        <v>30</v>
      </c>
      <c r="D49" s="12"/>
      <c r="F49" s="12"/>
      <c r="H49" s="12"/>
    </row>
    <row r="50" spans="4:8" s="11" customFormat="1" ht="12.75">
      <c r="D50" s="12"/>
      <c r="F50" s="12"/>
      <c r="H50" s="12"/>
    </row>
    <row r="51" spans="4:8" s="11" customFormat="1" ht="12.75">
      <c r="D51" s="12"/>
      <c r="F51" s="12"/>
      <c r="H51" s="12"/>
    </row>
  </sheetData>
  <mergeCells count="2">
    <mergeCell ref="B9:D9"/>
    <mergeCell ref="F9:H9"/>
  </mergeCells>
  <printOptions/>
  <pageMargins left="0.8" right="0.75" top="0.66" bottom="0.93" header="0.5" footer="0.5"/>
  <pageSetup firstPageNumber="1" useFirstPageNumber="1" fitToHeight="1" fitToWidth="1" horizontalDpi="600" verticalDpi="600" orientation="portrait" scale="88"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I53"/>
  <sheetViews>
    <sheetView workbookViewId="0" topLeftCell="A43">
      <selection activeCell="A68" sqref="A68"/>
    </sheetView>
  </sheetViews>
  <sheetFormatPr defaultColWidth="9.140625" defaultRowHeight="12.75"/>
  <cols>
    <col min="1" max="1" width="54.5742187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2" ht="12.75">
      <c r="A2" s="7" t="s">
        <v>4</v>
      </c>
    </row>
    <row r="3" ht="12.75">
      <c r="A3" s="8" t="s">
        <v>5</v>
      </c>
    </row>
    <row r="5" ht="12.75">
      <c r="A5" s="9" t="s">
        <v>31</v>
      </c>
    </row>
    <row r="6" ht="12.75">
      <c r="A6" s="9" t="s">
        <v>8</v>
      </c>
    </row>
    <row r="7" ht="12.75">
      <c r="B7" s="6"/>
    </row>
    <row r="8" ht="12.75">
      <c r="D8" s="6" t="s">
        <v>32</v>
      </c>
    </row>
    <row r="9" spans="2:4" ht="12.75">
      <c r="B9" s="6" t="s">
        <v>33</v>
      </c>
      <c r="D9" s="6" t="s">
        <v>34</v>
      </c>
    </row>
    <row r="10" spans="2:4" ht="12.75">
      <c r="B10" s="6" t="s">
        <v>35</v>
      </c>
      <c r="D10" s="6" t="s">
        <v>36</v>
      </c>
    </row>
    <row r="11" spans="2:4" ht="12.75">
      <c r="B11" s="48" t="s">
        <v>14</v>
      </c>
      <c r="D11" s="6" t="s">
        <v>37</v>
      </c>
    </row>
    <row r="12" spans="2:4" ht="12.75">
      <c r="B12" s="49" t="s">
        <v>16</v>
      </c>
      <c r="D12" s="23" t="s">
        <v>38</v>
      </c>
    </row>
    <row r="13" spans="2:4" ht="12.75">
      <c r="B13" s="48" t="s">
        <v>18</v>
      </c>
      <c r="D13" s="6" t="s">
        <v>18</v>
      </c>
    </row>
    <row r="14" ht="12.75">
      <c r="B14" s="38"/>
    </row>
    <row r="15" spans="1:8" s="11" customFormat="1" ht="12.75">
      <c r="A15" s="24" t="s">
        <v>39</v>
      </c>
      <c r="B15" s="50">
        <v>31710</v>
      </c>
      <c r="D15" s="25">
        <v>0</v>
      </c>
      <c r="F15" s="12"/>
      <c r="H15" s="12"/>
    </row>
    <row r="16" spans="1:8" s="11" customFormat="1" ht="12.75">
      <c r="A16" s="24" t="s">
        <v>40</v>
      </c>
      <c r="B16" s="29">
        <v>191</v>
      </c>
      <c r="D16" s="26">
        <v>0</v>
      </c>
      <c r="F16" s="12"/>
      <c r="H16" s="12"/>
    </row>
    <row r="17" spans="1:8" s="11" customFormat="1" ht="12.75">
      <c r="A17" s="24" t="s">
        <v>210</v>
      </c>
      <c r="B17" s="29">
        <v>164</v>
      </c>
      <c r="D17" s="26">
        <v>0</v>
      </c>
      <c r="F17" s="12"/>
      <c r="H17" s="12"/>
    </row>
    <row r="18" spans="1:8" s="11" customFormat="1" ht="12.75">
      <c r="A18" s="24"/>
      <c r="B18" s="30">
        <f>SUM(B15:B17)</f>
        <v>32065</v>
      </c>
      <c r="D18" s="28">
        <f>SUM(D15:D16)</f>
        <v>0</v>
      </c>
      <c r="F18" s="12"/>
      <c r="H18" s="12"/>
    </row>
    <row r="19" spans="1:8" s="11" customFormat="1" ht="12.75">
      <c r="A19" s="24" t="s">
        <v>41</v>
      </c>
      <c r="B19" s="19"/>
      <c r="D19" s="12"/>
      <c r="F19" s="12"/>
      <c r="H19" s="12"/>
    </row>
    <row r="20" spans="1:8" s="11" customFormat="1" ht="12.75">
      <c r="A20" s="2" t="s">
        <v>2</v>
      </c>
      <c r="B20" s="50">
        <f>8127-250</f>
        <v>7877</v>
      </c>
      <c r="C20" s="2"/>
      <c r="D20" s="25">
        <v>0</v>
      </c>
      <c r="E20" s="2"/>
      <c r="F20" s="1"/>
      <c r="G20" s="2"/>
      <c r="H20" s="12"/>
    </row>
    <row r="21" spans="1:8" s="11" customFormat="1" ht="12.75">
      <c r="A21" s="2" t="s">
        <v>211</v>
      </c>
      <c r="B21" s="29">
        <v>26384</v>
      </c>
      <c r="C21" s="2"/>
      <c r="D21" s="26">
        <v>0</v>
      </c>
      <c r="E21" s="2"/>
      <c r="F21" s="1"/>
      <c r="G21" s="2"/>
      <c r="H21" s="12"/>
    </row>
    <row r="22" spans="1:8" s="11" customFormat="1" ht="12.75">
      <c r="A22" s="2" t="s">
        <v>212</v>
      </c>
      <c r="B22" s="29">
        <v>2919</v>
      </c>
      <c r="C22" s="2"/>
      <c r="D22" s="26">
        <v>0</v>
      </c>
      <c r="E22" s="2"/>
      <c r="F22" s="1"/>
      <c r="G22" s="2"/>
      <c r="H22" s="12"/>
    </row>
    <row r="23" spans="1:8" s="11" customFormat="1" ht="12.75">
      <c r="A23" s="2" t="s">
        <v>213</v>
      </c>
      <c r="B23" s="29">
        <v>1098</v>
      </c>
      <c r="C23" s="2"/>
      <c r="D23" s="26">
        <v>0</v>
      </c>
      <c r="E23" s="2"/>
      <c r="F23" s="1"/>
      <c r="G23" s="2"/>
      <c r="H23" s="12"/>
    </row>
    <row r="24" spans="1:8" s="11" customFormat="1" ht="12.75">
      <c r="A24" s="2" t="s">
        <v>42</v>
      </c>
      <c r="B24" s="29">
        <v>868</v>
      </c>
      <c r="C24" s="2"/>
      <c r="D24" s="26">
        <v>0</v>
      </c>
      <c r="E24" s="2"/>
      <c r="F24" s="1"/>
      <c r="G24" s="2"/>
      <c r="H24" s="12"/>
    </row>
    <row r="25" spans="1:8" s="11" customFormat="1" ht="12.75">
      <c r="A25" s="2" t="s">
        <v>43</v>
      </c>
      <c r="B25" s="29">
        <f>7037</f>
        <v>7037</v>
      </c>
      <c r="C25" s="2"/>
      <c r="D25" s="26">
        <v>0</v>
      </c>
      <c r="E25" s="2"/>
      <c r="F25" s="1"/>
      <c r="G25" s="2"/>
      <c r="H25" s="12"/>
    </row>
    <row r="26" spans="1:8" s="11" customFormat="1" ht="12.75">
      <c r="A26" s="2"/>
      <c r="B26" s="30">
        <f>SUM(B20:B25)</f>
        <v>46183</v>
      </c>
      <c r="C26" s="2"/>
      <c r="D26" s="27">
        <f>SUM(D20:D25)</f>
        <v>0</v>
      </c>
      <c r="E26" s="2"/>
      <c r="F26" s="1"/>
      <c r="G26" s="2"/>
      <c r="H26" s="12"/>
    </row>
    <row r="27" spans="1:8" s="11" customFormat="1" ht="12.75">
      <c r="A27" s="3" t="s">
        <v>44</v>
      </c>
      <c r="B27" s="29"/>
      <c r="C27" s="2"/>
      <c r="D27" s="26"/>
      <c r="E27" s="2"/>
      <c r="F27" s="1"/>
      <c r="G27" s="2"/>
      <c r="H27" s="12"/>
    </row>
    <row r="28" spans="1:8" s="11" customFormat="1" ht="12.75">
      <c r="A28" s="2" t="s">
        <v>45</v>
      </c>
      <c r="B28" s="29">
        <f>3346+954</f>
        <v>4300</v>
      </c>
      <c r="C28" s="2"/>
      <c r="D28" s="26">
        <v>0</v>
      </c>
      <c r="E28" s="2"/>
      <c r="F28" s="1"/>
      <c r="G28" s="2"/>
      <c r="H28" s="12"/>
    </row>
    <row r="29" spans="1:8" s="11" customFormat="1" ht="12.75">
      <c r="A29" s="2" t="s">
        <v>214</v>
      </c>
      <c r="B29" s="29">
        <f>7319-1</f>
        <v>7318</v>
      </c>
      <c r="C29" s="2"/>
      <c r="D29" s="26">
        <v>0</v>
      </c>
      <c r="E29" s="2"/>
      <c r="F29" s="1"/>
      <c r="G29" s="2"/>
      <c r="H29" s="12"/>
    </row>
    <row r="30" spans="1:8" s="11" customFormat="1" ht="12.75">
      <c r="A30" s="2" t="s">
        <v>215</v>
      </c>
      <c r="B30" s="29">
        <v>10951</v>
      </c>
      <c r="C30" s="2"/>
      <c r="D30" s="26">
        <v>11</v>
      </c>
      <c r="E30" s="2"/>
      <c r="F30" s="1"/>
      <c r="G30" s="2"/>
      <c r="H30" s="12"/>
    </row>
    <row r="31" spans="1:8" s="11" customFormat="1" ht="12.75">
      <c r="A31" s="2" t="s">
        <v>216</v>
      </c>
      <c r="B31" s="29">
        <v>2500</v>
      </c>
      <c r="C31" s="2"/>
      <c r="D31" s="26">
        <v>0</v>
      </c>
      <c r="E31" s="2"/>
      <c r="F31" s="1"/>
      <c r="G31" s="2"/>
      <c r="H31" s="12"/>
    </row>
    <row r="32" spans="1:8" s="11" customFormat="1" ht="12.75">
      <c r="A32" s="2"/>
      <c r="B32" s="30">
        <f>SUM(B28:B31)</f>
        <v>25069</v>
      </c>
      <c r="C32" s="2"/>
      <c r="D32" s="27">
        <f>SUM(D28:D31)</f>
        <v>11</v>
      </c>
      <c r="E32" s="2"/>
      <c r="F32" s="1"/>
      <c r="G32" s="2"/>
      <c r="H32" s="12"/>
    </row>
    <row r="33" spans="2:8" s="11" customFormat="1" ht="12.75">
      <c r="B33" s="19"/>
      <c r="D33" s="12"/>
      <c r="F33" s="12"/>
      <c r="H33" s="12"/>
    </row>
    <row r="34" spans="1:8" s="11" customFormat="1" ht="12.75">
      <c r="A34" s="24" t="s">
        <v>46</v>
      </c>
      <c r="B34" s="19">
        <f>+B26-B32</f>
        <v>21114</v>
      </c>
      <c r="D34" s="11">
        <f>+D26-D32</f>
        <v>-11</v>
      </c>
      <c r="F34" s="12"/>
      <c r="H34" s="12"/>
    </row>
    <row r="35" spans="2:8" s="11" customFormat="1" ht="12.75">
      <c r="B35" s="19"/>
      <c r="F35" s="12"/>
      <c r="H35" s="12"/>
    </row>
    <row r="36" spans="2:8" s="11" customFormat="1" ht="13.5" thickBot="1">
      <c r="B36" s="31">
        <f>B18+B34</f>
        <v>53179</v>
      </c>
      <c r="D36" s="32">
        <f>D18+D34</f>
        <v>-11</v>
      </c>
      <c r="F36" s="12"/>
      <c r="H36" s="12"/>
    </row>
    <row r="37" spans="2:8" s="11" customFormat="1" ht="13.5" thickTop="1">
      <c r="B37" s="19"/>
      <c r="F37" s="12"/>
      <c r="H37" s="12"/>
    </row>
    <row r="38" spans="1:4" ht="12.75">
      <c r="A38" s="9" t="s">
        <v>47</v>
      </c>
      <c r="B38" s="19">
        <v>32150</v>
      </c>
      <c r="D38" s="33" t="s">
        <v>48</v>
      </c>
    </row>
    <row r="39" spans="1:6" ht="12.75">
      <c r="A39" s="9" t="s">
        <v>50</v>
      </c>
      <c r="B39" s="34">
        <f>-11+'Income sttmt'!B42</f>
        <v>3663.5016799999994</v>
      </c>
      <c r="D39" s="16">
        <v>-11</v>
      </c>
      <c r="F39" s="35"/>
    </row>
    <row r="40" spans="1:4" ht="12.75">
      <c r="A40" s="9" t="s">
        <v>51</v>
      </c>
      <c r="B40" s="36">
        <f>SUM(B38:B39)</f>
        <v>35813.50168</v>
      </c>
      <c r="D40" s="37">
        <f>SUM(D38:D39)</f>
        <v>-11</v>
      </c>
    </row>
    <row r="41" spans="1:4" ht="12.75">
      <c r="A41" s="9" t="s">
        <v>49</v>
      </c>
      <c r="B41" s="19">
        <v>9613</v>
      </c>
      <c r="D41" s="11">
        <v>0</v>
      </c>
    </row>
    <row r="42" spans="1:8" ht="12.75">
      <c r="A42" s="9" t="s">
        <v>157</v>
      </c>
      <c r="B42" s="4">
        <v>1025</v>
      </c>
      <c r="D42" s="2">
        <v>0</v>
      </c>
      <c r="H42" s="35"/>
    </row>
    <row r="43" spans="1:4" ht="12.75">
      <c r="A43" s="9" t="s">
        <v>158</v>
      </c>
      <c r="B43" s="4">
        <v>33</v>
      </c>
      <c r="D43" s="2">
        <v>0</v>
      </c>
    </row>
    <row r="44" spans="1:4" ht="12.75">
      <c r="A44" s="9" t="s">
        <v>190</v>
      </c>
      <c r="B44" s="4">
        <v>6694</v>
      </c>
      <c r="D44" s="2">
        <v>0</v>
      </c>
    </row>
    <row r="45" spans="1:8" ht="13.5" thickBot="1">
      <c r="A45" s="9"/>
      <c r="B45" s="31">
        <f>SUM(B40:B44)</f>
        <v>53178.50168</v>
      </c>
      <c r="D45" s="32">
        <f>SUM(D40:D44)</f>
        <v>-11</v>
      </c>
      <c r="H45" s="35"/>
    </row>
    <row r="46" spans="2:8" ht="13.5" thickTop="1">
      <c r="B46" s="38"/>
      <c r="F46" s="35"/>
      <c r="H46" s="39"/>
    </row>
    <row r="47" spans="1:9" ht="12.75">
      <c r="A47" s="11" t="s">
        <v>52</v>
      </c>
      <c r="B47" s="40"/>
      <c r="F47" s="41"/>
      <c r="H47" s="42"/>
      <c r="I47" s="43"/>
    </row>
    <row r="48" spans="1:9" ht="12.75">
      <c r="A48" s="11"/>
      <c r="B48" s="40"/>
      <c r="F48" s="41"/>
      <c r="H48" s="42"/>
      <c r="I48" s="43"/>
    </row>
    <row r="49" spans="1:9" ht="12.75">
      <c r="A49" s="11" t="s">
        <v>53</v>
      </c>
      <c r="B49" s="44"/>
      <c r="F49" s="41"/>
      <c r="H49" s="42"/>
      <c r="I49" s="43"/>
    </row>
    <row r="50" ht="12.75">
      <c r="A50" s="11" t="s">
        <v>54</v>
      </c>
    </row>
    <row r="51" ht="12.75">
      <c r="A51" s="11"/>
    </row>
    <row r="52" ht="12.75">
      <c r="A52" s="11"/>
    </row>
    <row r="53" ht="12.75">
      <c r="A53" s="11"/>
    </row>
  </sheetData>
  <printOptions/>
  <pageMargins left="0.75" right="0.75" top="0.7" bottom="1" header="0.5" footer="0.5"/>
  <pageSetup firstPageNumber="2" useFirstPageNumber="1" fitToHeight="1" fitToWidth="1" horizontalDpi="600" verticalDpi="600" orientation="portrait" scale="91"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2:E31"/>
  <sheetViews>
    <sheetView workbookViewId="0" topLeftCell="A1">
      <selection activeCell="A41" sqref="A41"/>
    </sheetView>
  </sheetViews>
  <sheetFormatPr defaultColWidth="9.140625" defaultRowHeight="12.75"/>
  <cols>
    <col min="1" max="1" width="43.7109375" style="5" customWidth="1"/>
    <col min="2" max="2" width="10.421875" style="11" customWidth="1"/>
    <col min="3" max="3" width="11.421875" style="11" customWidth="1"/>
    <col min="4" max="4" width="9.421875" style="11" customWidth="1"/>
    <col min="5" max="16384" width="9.140625" style="5" customWidth="1"/>
  </cols>
  <sheetData>
    <row r="2" ht="12.75">
      <c r="A2" s="7" t="s">
        <v>4</v>
      </c>
    </row>
    <row r="3" ht="12.75">
      <c r="A3" s="8" t="s">
        <v>5</v>
      </c>
    </row>
    <row r="5" ht="12.75">
      <c r="A5" s="9" t="s">
        <v>55</v>
      </c>
    </row>
    <row r="6" ht="12.75">
      <c r="A6" s="9" t="s">
        <v>56</v>
      </c>
    </row>
    <row r="7" ht="12.75">
      <c r="A7" s="9" t="s">
        <v>8</v>
      </c>
    </row>
    <row r="8" ht="12.75">
      <c r="A8" s="9"/>
    </row>
    <row r="10" spans="2:5" ht="12.75">
      <c r="B10" s="12" t="s">
        <v>3</v>
      </c>
      <c r="C10" s="12" t="s">
        <v>57</v>
      </c>
      <c r="E10" s="6"/>
    </row>
    <row r="11" spans="2:5" ht="12.75">
      <c r="B11" s="12" t="s">
        <v>58</v>
      </c>
      <c r="C11" s="12" t="s">
        <v>59</v>
      </c>
      <c r="D11" s="12" t="s">
        <v>60</v>
      </c>
      <c r="E11" s="6"/>
    </row>
    <row r="12" spans="2:5" ht="12.75">
      <c r="B12" s="12" t="s">
        <v>18</v>
      </c>
      <c r="C12" s="12" t="s">
        <v>18</v>
      </c>
      <c r="D12" s="12" t="s">
        <v>18</v>
      </c>
      <c r="E12" s="6"/>
    </row>
    <row r="13" ht="12.75">
      <c r="B13" s="12"/>
    </row>
    <row r="14" ht="12.75">
      <c r="A14" s="5" t="s">
        <v>61</v>
      </c>
    </row>
    <row r="15" ht="12.75">
      <c r="A15" s="45" t="s">
        <v>62</v>
      </c>
    </row>
    <row r="17" spans="1:4" ht="12.75">
      <c r="A17" s="5" t="s">
        <v>63</v>
      </c>
      <c r="B17" s="33" t="s">
        <v>48</v>
      </c>
      <c r="C17" s="11">
        <f>'[1]BS'!D40</f>
        <v>-11</v>
      </c>
      <c r="D17" s="11">
        <f>SUM(B17:C17)</f>
        <v>-11</v>
      </c>
    </row>
    <row r="19" spans="1:4" ht="12.75">
      <c r="A19" s="5" t="s">
        <v>159</v>
      </c>
      <c r="B19" s="11">
        <v>32150</v>
      </c>
      <c r="C19" s="11">
        <v>0</v>
      </c>
      <c r="D19" s="11">
        <f>SUM(B19:C19)</f>
        <v>32150</v>
      </c>
    </row>
    <row r="21" spans="1:4" ht="12.75">
      <c r="A21" s="5" t="s">
        <v>27</v>
      </c>
      <c r="B21" s="2">
        <v>0</v>
      </c>
      <c r="C21" s="2">
        <f>'[1]IS'!F40</f>
        <v>3674.5016799999994</v>
      </c>
      <c r="D21" s="2">
        <f>SUM(B21:C21)</f>
        <v>3674.5016799999994</v>
      </c>
    </row>
    <row r="23" spans="1:4" ht="13.5" thickBot="1">
      <c r="A23" s="46" t="s">
        <v>64</v>
      </c>
      <c r="B23" s="32">
        <f>SUM(B17:B22)</f>
        <v>32150</v>
      </c>
      <c r="C23" s="32">
        <f>SUM(C17:C22)</f>
        <v>3663.5016799999994</v>
      </c>
      <c r="D23" s="32">
        <f>SUM(D17:D22)</f>
        <v>35813.50168</v>
      </c>
    </row>
    <row r="24" ht="13.5" thickTop="1"/>
    <row r="26" ht="12.75">
      <c r="A26" s="11" t="s">
        <v>30</v>
      </c>
    </row>
    <row r="27" ht="12.75">
      <c r="A27" s="11"/>
    </row>
    <row r="28" ht="12.75">
      <c r="A28" s="11" t="s">
        <v>53</v>
      </c>
    </row>
    <row r="29" ht="12.75">
      <c r="A29" s="11"/>
    </row>
    <row r="31" ht="12.75">
      <c r="E31" s="47"/>
    </row>
  </sheetData>
  <printOptions/>
  <pageMargins left="0.81" right="0.75" top="1" bottom="1" header="0.5" footer="0.5"/>
  <pageSetup firstPageNumber="3" useFirstPageNumber="1" horizontalDpi="600" verticalDpi="600" orientation="portrait"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2:H49"/>
  <sheetViews>
    <sheetView workbookViewId="0" topLeftCell="A39">
      <selection activeCell="A57" sqref="A57"/>
    </sheetView>
  </sheetViews>
  <sheetFormatPr defaultColWidth="9.140625" defaultRowHeight="12.75"/>
  <cols>
    <col min="1" max="1" width="51.7109375" style="5" customWidth="1"/>
    <col min="2" max="2" width="3.421875" style="5" customWidth="1"/>
    <col min="3" max="3" width="13.57421875" style="19" customWidth="1"/>
    <col min="4" max="4" width="1.7109375" style="5" customWidth="1"/>
    <col min="5" max="5" width="12.8515625" style="5" customWidth="1"/>
    <col min="6" max="16384" width="9.140625" style="5" customWidth="1"/>
  </cols>
  <sheetData>
    <row r="2" spans="1:5" ht="12.75">
      <c r="A2" s="7" t="s">
        <v>4</v>
      </c>
      <c r="B2" s="11"/>
      <c r="C2" s="11"/>
      <c r="D2" s="11"/>
      <c r="E2" s="11"/>
    </row>
    <row r="3" spans="1:5" ht="12.75">
      <c r="A3" s="8" t="s">
        <v>5</v>
      </c>
      <c r="B3" s="11"/>
      <c r="C3" s="11"/>
      <c r="D3" s="11"/>
      <c r="E3" s="11"/>
    </row>
    <row r="5" ht="12.75">
      <c r="A5" s="9" t="s">
        <v>145</v>
      </c>
    </row>
    <row r="6" ht="12.75">
      <c r="A6" s="9" t="s">
        <v>7</v>
      </c>
    </row>
    <row r="7" spans="1:3" ht="12.75">
      <c r="A7" s="9" t="s">
        <v>146</v>
      </c>
      <c r="C7" s="38"/>
    </row>
    <row r="8" spans="3:5" ht="12.75">
      <c r="C8" s="48" t="s">
        <v>206</v>
      </c>
      <c r="E8" s="6" t="s">
        <v>206</v>
      </c>
    </row>
    <row r="9" spans="3:5" ht="12.75">
      <c r="C9" s="72" t="s">
        <v>12</v>
      </c>
      <c r="E9" s="10" t="s">
        <v>11</v>
      </c>
    </row>
    <row r="10" spans="3:5" ht="12.75">
      <c r="C10" s="72" t="s">
        <v>14</v>
      </c>
      <c r="E10" s="10" t="s">
        <v>14</v>
      </c>
    </row>
    <row r="11" spans="3:5" ht="12.75">
      <c r="C11" s="72" t="s">
        <v>16</v>
      </c>
      <c r="E11" s="10" t="s">
        <v>17</v>
      </c>
    </row>
    <row r="12" spans="3:5" ht="12.75">
      <c r="C12" s="48" t="s">
        <v>18</v>
      </c>
      <c r="E12" s="6" t="s">
        <v>18</v>
      </c>
    </row>
    <row r="13" spans="1:5" ht="12.75">
      <c r="A13" s="9" t="s">
        <v>147</v>
      </c>
      <c r="C13" s="5"/>
      <c r="E13" s="11"/>
    </row>
    <row r="14" spans="1:5" ht="12.75">
      <c r="A14" s="5" t="s">
        <v>87</v>
      </c>
      <c r="C14" s="44">
        <v>7524</v>
      </c>
      <c r="E14" s="11">
        <v>0</v>
      </c>
    </row>
    <row r="15" spans="1:5" ht="12.75">
      <c r="A15" s="5" t="s">
        <v>160</v>
      </c>
      <c r="C15" s="44"/>
      <c r="E15" s="11"/>
    </row>
    <row r="16" spans="1:5" ht="12.75">
      <c r="A16" s="5" t="s">
        <v>148</v>
      </c>
      <c r="C16" s="44">
        <f>558+154-64</f>
        <v>648</v>
      </c>
      <c r="E16" s="16">
        <v>0</v>
      </c>
    </row>
    <row r="17" spans="1:5" ht="12.75">
      <c r="A17" s="5" t="s">
        <v>149</v>
      </c>
      <c r="B17" s="19"/>
      <c r="C17" s="36">
        <f>SUM(C14:C16)</f>
        <v>8172</v>
      </c>
      <c r="E17" s="11">
        <v>0</v>
      </c>
    </row>
    <row r="18" spans="1:5" ht="12.75">
      <c r="A18" s="5" t="s">
        <v>161</v>
      </c>
      <c r="B18" s="19"/>
      <c r="C18" s="4">
        <v>-12798</v>
      </c>
      <c r="E18" s="11">
        <v>0</v>
      </c>
    </row>
    <row r="19" spans="1:5" ht="12.75">
      <c r="A19" s="5" t="s">
        <v>162</v>
      </c>
      <c r="C19" s="44">
        <v>3253</v>
      </c>
      <c r="E19" s="34">
        <v>0</v>
      </c>
    </row>
    <row r="20" spans="1:5" ht="12.75">
      <c r="A20" s="5" t="s">
        <v>156</v>
      </c>
      <c r="C20" s="36">
        <f>SUM(C17:C19)</f>
        <v>-1373</v>
      </c>
      <c r="E20" s="4">
        <v>0</v>
      </c>
    </row>
    <row r="21" spans="1:5" ht="12.75">
      <c r="A21" s="5" t="s">
        <v>163</v>
      </c>
      <c r="C21" s="44">
        <v>-1098</v>
      </c>
      <c r="E21" s="4">
        <v>0</v>
      </c>
    </row>
    <row r="22" spans="1:5" ht="13.5" thickBot="1">
      <c r="A22" s="5" t="s">
        <v>150</v>
      </c>
      <c r="C22" s="31">
        <f>SUM(C20:C21)</f>
        <v>-2471</v>
      </c>
      <c r="E22" s="31">
        <f>SUM(E16:E21)</f>
        <v>0</v>
      </c>
    </row>
    <row r="23" spans="3:5" ht="13.5" thickTop="1">
      <c r="C23" s="5"/>
      <c r="E23" s="4"/>
    </row>
    <row r="24" spans="1:5" ht="12.75">
      <c r="A24" s="9" t="s">
        <v>151</v>
      </c>
      <c r="C24" s="5"/>
      <c r="E24" s="4"/>
    </row>
    <row r="25" spans="1:5" ht="12.75">
      <c r="A25" s="5" t="s">
        <v>164</v>
      </c>
      <c r="C25" s="44">
        <f>8695+1850</f>
        <v>10545</v>
      </c>
      <c r="E25" s="4">
        <v>0</v>
      </c>
    </row>
    <row r="26" spans="1:5" ht="12.75">
      <c r="A26" s="5" t="s">
        <v>165</v>
      </c>
      <c r="C26" s="44">
        <v>-2378</v>
      </c>
      <c r="E26" s="4">
        <v>0</v>
      </c>
    </row>
    <row r="27" spans="1:5" ht="13.5" thickBot="1">
      <c r="A27" s="5" t="s">
        <v>152</v>
      </c>
      <c r="C27" s="31">
        <f>SUM(C25:C26)</f>
        <v>8167</v>
      </c>
      <c r="E27" s="31">
        <v>0</v>
      </c>
    </row>
    <row r="28" spans="3:5" ht="13.5" thickTop="1">
      <c r="C28" s="5"/>
      <c r="E28" s="4"/>
    </row>
    <row r="29" spans="1:5" ht="12.75">
      <c r="A29" s="9" t="s">
        <v>153</v>
      </c>
      <c r="C29" s="5"/>
      <c r="E29" s="4"/>
    </row>
    <row r="30" spans="1:5" ht="12.75">
      <c r="A30" s="5" t="s">
        <v>166</v>
      </c>
      <c r="C30" s="44">
        <v>1255</v>
      </c>
      <c r="E30" s="4">
        <v>0</v>
      </c>
    </row>
    <row r="31" spans="1:5" ht="13.5" thickBot="1">
      <c r="A31" s="5" t="s">
        <v>154</v>
      </c>
      <c r="C31" s="31">
        <f>SUM(C30:C30)</f>
        <v>1255</v>
      </c>
      <c r="E31" s="31">
        <v>0</v>
      </c>
    </row>
    <row r="32" spans="3:5" ht="13.5" thickTop="1">
      <c r="C32" s="5"/>
      <c r="E32" s="4"/>
    </row>
    <row r="33" spans="1:5" ht="12.75">
      <c r="A33" s="5" t="s">
        <v>155</v>
      </c>
      <c r="C33" s="19">
        <f>C22+C27+C31</f>
        <v>6951</v>
      </c>
      <c r="E33" s="4">
        <v>0</v>
      </c>
    </row>
    <row r="34" spans="1:5" ht="12.75">
      <c r="A34" s="5" t="s">
        <v>167</v>
      </c>
      <c r="C34" s="87" t="s">
        <v>48</v>
      </c>
      <c r="E34" s="4">
        <v>0</v>
      </c>
    </row>
    <row r="35" spans="1:5" ht="13.5" thickBot="1">
      <c r="A35" s="5" t="s">
        <v>168</v>
      </c>
      <c r="B35" s="4"/>
      <c r="C35" s="32">
        <v>6951</v>
      </c>
      <c r="E35" s="31">
        <f>SUM(E33:E34)</f>
        <v>0</v>
      </c>
    </row>
    <row r="36" spans="3:5" ht="13.5" thickTop="1">
      <c r="C36" s="44">
        <f>C33-C35</f>
        <v>0</v>
      </c>
      <c r="E36" s="83"/>
    </row>
    <row r="37" spans="1:5" ht="12.75">
      <c r="A37" s="5" t="s">
        <v>53</v>
      </c>
      <c r="C37" s="5"/>
      <c r="E37" s="11"/>
    </row>
    <row r="40" ht="12.75">
      <c r="A40" s="11" t="s">
        <v>30</v>
      </c>
    </row>
    <row r="42" spans="3:8" s="11" customFormat="1" ht="12.75">
      <c r="C42" s="19"/>
      <c r="D42" s="12"/>
      <c r="F42" s="12"/>
      <c r="H42" s="12"/>
    </row>
    <row r="43" spans="3:8" s="11" customFormat="1" ht="12.75">
      <c r="C43" s="19"/>
      <c r="D43" s="12"/>
      <c r="F43" s="12"/>
      <c r="H43" s="12"/>
    </row>
    <row r="44" spans="3:8" ht="12.75">
      <c r="C44" s="38"/>
      <c r="D44" s="6"/>
      <c r="F44" s="6"/>
      <c r="H44" s="6"/>
    </row>
    <row r="45" spans="3:8" ht="12.75">
      <c r="C45" s="38"/>
      <c r="D45" s="6"/>
      <c r="F45" s="6"/>
      <c r="H45" s="6"/>
    </row>
    <row r="46" spans="3:8" ht="12.75">
      <c r="C46" s="38"/>
      <c r="D46" s="6"/>
      <c r="F46" s="6"/>
      <c r="H46" s="6"/>
    </row>
    <row r="47" spans="3:8" ht="12.75">
      <c r="C47" s="38"/>
      <c r="D47" s="6"/>
      <c r="F47" s="6"/>
      <c r="H47" s="6"/>
    </row>
    <row r="48" spans="3:8" ht="12.75">
      <c r="C48" s="38"/>
      <c r="D48" s="6"/>
      <c r="F48" s="6"/>
      <c r="H48" s="6"/>
    </row>
    <row r="49" spans="3:8" ht="12.75">
      <c r="C49" s="38"/>
      <c r="D49" s="6"/>
      <c r="F49" s="6"/>
      <c r="H49" s="6"/>
    </row>
  </sheetData>
  <printOptions/>
  <pageMargins left="0.75" right="0.75" top="0.76" bottom="1" header="0.5" footer="0.5"/>
  <pageSetup firstPageNumber="4" useFirstPageNumber="1" horizontalDpi="600" verticalDpi="600" orientation="portrait"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2:K278"/>
  <sheetViews>
    <sheetView tabSelected="1" workbookViewId="0" topLeftCell="A1">
      <selection activeCell="F9" sqref="F9"/>
    </sheetView>
  </sheetViews>
  <sheetFormatPr defaultColWidth="9.140625" defaultRowHeight="12.75"/>
  <cols>
    <col min="1" max="1" width="4.57421875" style="51" customWidth="1"/>
    <col min="2" max="2" width="15.00390625" style="5" customWidth="1"/>
    <col min="3" max="3" width="10.7109375" style="5" customWidth="1"/>
    <col min="4" max="4" width="9.8515625" style="5" bestFit="1" customWidth="1"/>
    <col min="5" max="5" width="10.28125" style="5" bestFit="1" customWidth="1"/>
    <col min="6" max="6" width="10.7109375" style="5" bestFit="1" customWidth="1"/>
    <col min="7" max="7" width="9.28125" style="5" bestFit="1" customWidth="1"/>
    <col min="8" max="8" width="11.140625" style="5" customWidth="1"/>
    <col min="9" max="9" width="9.28125" style="5" customWidth="1"/>
    <col min="10" max="10" width="9.28125" style="5" bestFit="1" customWidth="1"/>
    <col min="11" max="16384" width="9.140625" style="5" customWidth="1"/>
  </cols>
  <sheetData>
    <row r="1" ht="12.75" customHeight="1"/>
    <row r="2" spans="1:5" ht="12.75">
      <c r="A2" s="7" t="s">
        <v>4</v>
      </c>
      <c r="B2" s="11"/>
      <c r="C2" s="11"/>
      <c r="D2" s="11"/>
      <c r="E2" s="11"/>
    </row>
    <row r="3" spans="1:5" ht="12.75">
      <c r="A3" s="8" t="s">
        <v>5</v>
      </c>
      <c r="B3" s="11"/>
      <c r="C3" s="11"/>
      <c r="D3" s="11"/>
      <c r="E3" s="11"/>
    </row>
    <row r="4" ht="12.75">
      <c r="A4" s="52"/>
    </row>
    <row r="5" ht="12.75">
      <c r="A5" s="51" t="s">
        <v>65</v>
      </c>
    </row>
    <row r="8" spans="1:2" ht="12.75">
      <c r="A8" s="53" t="s">
        <v>66</v>
      </c>
      <c r="B8" s="9" t="s">
        <v>169</v>
      </c>
    </row>
    <row r="9" ht="4.5" customHeight="1"/>
    <row r="13" ht="12.75">
      <c r="K13" s="54"/>
    </row>
    <row r="25" spans="1:2" ht="12.75">
      <c r="A25" s="53" t="s">
        <v>67</v>
      </c>
      <c r="B25" s="9" t="s">
        <v>170</v>
      </c>
    </row>
    <row r="30" spans="1:9" ht="12.75">
      <c r="A30" s="53" t="s">
        <v>68</v>
      </c>
      <c r="B30" s="55" t="s">
        <v>171</v>
      </c>
      <c r="C30" s="38"/>
      <c r="D30" s="38"/>
      <c r="E30" s="38"/>
      <c r="F30" s="38"/>
      <c r="G30" s="38"/>
      <c r="H30" s="38"/>
      <c r="I30" s="38"/>
    </row>
    <row r="31" spans="1:9" ht="12.75">
      <c r="A31" s="53"/>
      <c r="B31" s="55"/>
      <c r="C31" s="38"/>
      <c r="D31" s="38"/>
      <c r="E31" s="38"/>
      <c r="F31" s="38"/>
      <c r="G31" s="38"/>
      <c r="H31" s="38"/>
      <c r="I31" s="38"/>
    </row>
    <row r="32" spans="1:9" ht="12.75">
      <c r="A32" s="53"/>
      <c r="B32" s="55"/>
      <c r="C32" s="38"/>
      <c r="D32" s="38"/>
      <c r="E32" s="38"/>
      <c r="F32" s="38"/>
      <c r="G32" s="38"/>
      <c r="H32" s="38"/>
      <c r="I32" s="38"/>
    </row>
    <row r="33" spans="1:9" ht="12.75">
      <c r="A33" s="53"/>
      <c r="B33" s="38"/>
      <c r="C33" s="38"/>
      <c r="D33" s="38"/>
      <c r="E33" s="38"/>
      <c r="F33" s="38"/>
      <c r="G33" s="38"/>
      <c r="H33" s="38"/>
      <c r="I33" s="38"/>
    </row>
    <row r="34" spans="2:9" ht="12.75">
      <c r="B34" s="38"/>
      <c r="C34" s="38"/>
      <c r="D34" s="38"/>
      <c r="E34" s="38"/>
      <c r="F34" s="38"/>
      <c r="G34" s="38"/>
      <c r="H34" s="38"/>
      <c r="I34" s="38"/>
    </row>
    <row r="35" spans="1:2" ht="12.75">
      <c r="A35" s="53" t="s">
        <v>69</v>
      </c>
      <c r="B35" s="9" t="s">
        <v>172</v>
      </c>
    </row>
    <row r="37" spans="2:9" ht="12.75">
      <c r="B37" s="89" t="s">
        <v>192</v>
      </c>
      <c r="C37" s="89"/>
      <c r="D37" s="89"/>
      <c r="E37" s="89"/>
      <c r="F37" s="89"/>
      <c r="G37" s="89"/>
      <c r="H37" s="89"/>
      <c r="I37" s="89"/>
    </row>
    <row r="38" spans="2:9" ht="12.75">
      <c r="B38" s="89"/>
      <c r="C38" s="89"/>
      <c r="D38" s="89"/>
      <c r="E38" s="89"/>
      <c r="F38" s="89"/>
      <c r="G38" s="89"/>
      <c r="H38" s="89"/>
      <c r="I38" s="89"/>
    </row>
    <row r="40" spans="1:2" ht="12.75">
      <c r="A40" s="53" t="s">
        <v>70</v>
      </c>
      <c r="B40" s="9" t="s">
        <v>173</v>
      </c>
    </row>
    <row r="42" ht="12.75">
      <c r="B42" s="5" t="s">
        <v>194</v>
      </c>
    </row>
    <row r="43" ht="12.75">
      <c r="B43" s="5" t="s">
        <v>71</v>
      </c>
    </row>
    <row r="45" spans="1:2" ht="12.75">
      <c r="A45" s="53" t="s">
        <v>72</v>
      </c>
      <c r="B45" s="9" t="s">
        <v>174</v>
      </c>
    </row>
    <row r="47" spans="2:9" ht="12.75">
      <c r="B47" s="89" t="s">
        <v>193</v>
      </c>
      <c r="C47" s="89"/>
      <c r="D47" s="89"/>
      <c r="E47" s="89"/>
      <c r="F47" s="89"/>
      <c r="G47" s="89"/>
      <c r="H47" s="89"/>
      <c r="I47" s="89"/>
    </row>
    <row r="48" spans="2:9" ht="12.75">
      <c r="B48" s="89"/>
      <c r="C48" s="89"/>
      <c r="D48" s="89"/>
      <c r="E48" s="89"/>
      <c r="F48" s="89"/>
      <c r="G48" s="89"/>
      <c r="H48" s="89"/>
      <c r="I48" s="89"/>
    </row>
    <row r="50" spans="1:2" ht="12.75">
      <c r="A50" s="53" t="s">
        <v>73</v>
      </c>
      <c r="B50" s="9" t="s">
        <v>175</v>
      </c>
    </row>
    <row r="52" ht="12.75">
      <c r="B52" s="5" t="s">
        <v>176</v>
      </c>
    </row>
    <row r="55" spans="1:10" ht="12.75">
      <c r="A55" s="53" t="s">
        <v>74</v>
      </c>
      <c r="B55" s="55" t="s">
        <v>177</v>
      </c>
      <c r="C55" s="38"/>
      <c r="D55" s="38"/>
      <c r="E55" s="38"/>
      <c r="F55" s="38"/>
      <c r="G55" s="38"/>
      <c r="H55" s="38"/>
      <c r="I55" s="38"/>
      <c r="J55" s="38"/>
    </row>
    <row r="56" ht="12.75">
      <c r="F56" s="56"/>
    </row>
    <row r="57" spans="2:8" ht="12.75">
      <c r="B57" s="57"/>
      <c r="D57" s="56"/>
      <c r="E57" s="56"/>
      <c r="F57" s="56"/>
      <c r="G57" s="58"/>
      <c r="H57" s="6"/>
    </row>
    <row r="58" spans="2:8" ht="12.75">
      <c r="B58" s="57"/>
      <c r="D58" s="56"/>
      <c r="E58" s="6"/>
      <c r="F58" s="6"/>
      <c r="G58" s="58"/>
      <c r="H58" s="56" t="s">
        <v>75</v>
      </c>
    </row>
    <row r="59" spans="2:8" ht="12.75">
      <c r="B59" s="57"/>
      <c r="D59" s="56"/>
      <c r="E59" s="56"/>
      <c r="F59" s="6"/>
      <c r="G59" s="58"/>
      <c r="H59" s="56" t="s">
        <v>76</v>
      </c>
    </row>
    <row r="60" spans="2:8" ht="12.75">
      <c r="B60" s="57"/>
      <c r="D60" s="56"/>
      <c r="E60" s="56"/>
      <c r="F60" s="6"/>
      <c r="G60" s="58"/>
      <c r="H60" s="56" t="s">
        <v>77</v>
      </c>
    </row>
    <row r="61" spans="2:8" ht="12.75">
      <c r="B61" s="57"/>
      <c r="D61" s="59" t="s">
        <v>78</v>
      </c>
      <c r="E61" s="60" t="s">
        <v>79</v>
      </c>
      <c r="F61" s="61" t="s">
        <v>80</v>
      </c>
      <c r="G61" s="60" t="s">
        <v>81</v>
      </c>
      <c r="H61" s="60" t="s">
        <v>16</v>
      </c>
    </row>
    <row r="62" spans="2:8" ht="12.75">
      <c r="B62" s="57"/>
      <c r="D62" s="56" t="s">
        <v>18</v>
      </c>
      <c r="E62" s="56" t="s">
        <v>18</v>
      </c>
      <c r="F62" s="56" t="s">
        <v>18</v>
      </c>
      <c r="G62" s="56" t="s">
        <v>18</v>
      </c>
      <c r="H62" s="56" t="s">
        <v>18</v>
      </c>
    </row>
    <row r="63" spans="2:8" ht="12.75">
      <c r="B63" s="57"/>
      <c r="D63" s="62"/>
      <c r="E63" s="57"/>
      <c r="G63" s="63"/>
      <c r="H63" s="63"/>
    </row>
    <row r="64" spans="2:8" ht="12.75">
      <c r="B64" s="57" t="s">
        <v>82</v>
      </c>
      <c r="D64" s="14">
        <f>16457</f>
        <v>16457</v>
      </c>
      <c r="E64" s="14">
        <v>6212.342</v>
      </c>
      <c r="F64" s="14">
        <v>178.166</v>
      </c>
      <c r="G64" s="14">
        <v>-911</v>
      </c>
      <c r="H64" s="14">
        <f>SUM(D64:G64)</f>
        <v>21936.508</v>
      </c>
    </row>
    <row r="65" spans="2:8" ht="12.75">
      <c r="B65" s="57" t="s">
        <v>83</v>
      </c>
      <c r="D65" s="64"/>
      <c r="E65" s="64">
        <f>-(911.499-176.418)</f>
        <v>-735.081</v>
      </c>
      <c r="F65" s="14">
        <f>-176.418</f>
        <v>-176.418</v>
      </c>
      <c r="G65" s="14">
        <v>911</v>
      </c>
      <c r="H65" s="14">
        <v>0</v>
      </c>
    </row>
    <row r="66" spans="2:8" ht="13.5" thickBot="1">
      <c r="B66" s="57" t="s">
        <v>84</v>
      </c>
      <c r="D66" s="66">
        <f>SUM(D64:D65)</f>
        <v>16457</v>
      </c>
      <c r="E66" s="66">
        <f>SUM(E64:E65)</f>
        <v>5477.2609999999995</v>
      </c>
      <c r="F66" s="66">
        <f>SUM(F64:F65)</f>
        <v>1.7479999999999905</v>
      </c>
      <c r="G66" s="66">
        <f>SUM(G64:G65)</f>
        <v>0</v>
      </c>
      <c r="H66" s="66">
        <f>SUM(H64:H65)</f>
        <v>21936.508</v>
      </c>
    </row>
    <row r="67" spans="2:8" ht="13.5" thickTop="1">
      <c r="B67" s="57"/>
      <c r="D67" s="14"/>
      <c r="E67" s="14"/>
      <c r="F67" s="14"/>
      <c r="G67" s="67"/>
      <c r="H67" s="14"/>
    </row>
    <row r="68" spans="2:8" ht="12.75">
      <c r="B68" s="57"/>
      <c r="D68" s="14"/>
      <c r="E68" s="14"/>
      <c r="F68" s="65"/>
      <c r="G68" s="67"/>
      <c r="H68" s="14"/>
    </row>
    <row r="69" spans="2:8" ht="12.75">
      <c r="B69" s="57" t="s">
        <v>85</v>
      </c>
      <c r="D69" s="14">
        <f>(995578+1885498)/1000+6</f>
        <v>2887.076</v>
      </c>
      <c r="E69" s="14">
        <f>(3297223+211679+55534+64000)/1000</f>
        <v>3628.436</v>
      </c>
      <c r="F69" s="14">
        <v>146.442</v>
      </c>
      <c r="G69" s="14">
        <v>-105</v>
      </c>
      <c r="H69" s="14">
        <f>SUM(D69:G69)</f>
        <v>6556.954000000001</v>
      </c>
    </row>
    <row r="70" spans="2:8" ht="12.75">
      <c r="B70" s="57" t="s">
        <v>178</v>
      </c>
      <c r="D70" s="14"/>
      <c r="E70" s="14"/>
      <c r="F70" s="14"/>
      <c r="G70" s="67"/>
      <c r="H70" s="14">
        <v>-33</v>
      </c>
    </row>
    <row r="71" spans="2:8" ht="12.75">
      <c r="B71" s="57" t="s">
        <v>86</v>
      </c>
      <c r="D71" s="19"/>
      <c r="E71" s="19"/>
      <c r="F71" s="19"/>
      <c r="G71" s="68"/>
      <c r="H71" s="64">
        <v>34</v>
      </c>
    </row>
    <row r="72" spans="2:8" ht="12.75">
      <c r="B72" s="57" t="s">
        <v>87</v>
      </c>
      <c r="D72" s="19"/>
      <c r="E72" s="19"/>
      <c r="F72" s="19"/>
      <c r="G72" s="68"/>
      <c r="H72" s="14">
        <f>SUM(H69:H71)</f>
        <v>6557.954000000001</v>
      </c>
    </row>
    <row r="73" spans="2:8" ht="12.75">
      <c r="B73" s="57" t="s">
        <v>1</v>
      </c>
      <c r="D73" s="19"/>
      <c r="E73" s="19"/>
      <c r="F73" s="19"/>
      <c r="G73" s="68"/>
      <c r="H73" s="64">
        <f>'[1]IS'!B32</f>
        <v>-1787.6</v>
      </c>
    </row>
    <row r="74" spans="2:8" ht="12.75">
      <c r="B74" s="57" t="s">
        <v>88</v>
      </c>
      <c r="D74" s="19"/>
      <c r="E74" s="19"/>
      <c r="F74" s="19"/>
      <c r="G74" s="68"/>
      <c r="H74" s="14">
        <f>SUM(H72:H73)</f>
        <v>4770.354000000001</v>
      </c>
    </row>
    <row r="75" spans="2:8" ht="12.75">
      <c r="B75" s="57" t="s">
        <v>25</v>
      </c>
      <c r="D75" s="19"/>
      <c r="E75" s="19"/>
      <c r="F75" s="19"/>
      <c r="G75" s="68"/>
      <c r="H75" s="64">
        <f>'[1]IS'!B36</f>
        <v>-356</v>
      </c>
    </row>
    <row r="76" spans="2:8" ht="12.75">
      <c r="B76" s="5" t="s">
        <v>179</v>
      </c>
      <c r="H76" s="44">
        <f>SUM(H74:H75)</f>
        <v>4414.354000000001</v>
      </c>
    </row>
    <row r="77" spans="2:8" ht="12.75">
      <c r="B77" s="5" t="s">
        <v>26</v>
      </c>
      <c r="H77" s="13">
        <f>'[1]IS'!B38</f>
        <v>-739</v>
      </c>
    </row>
    <row r="78" spans="2:8" ht="13.5" thickBot="1">
      <c r="B78" s="5" t="s">
        <v>180</v>
      </c>
      <c r="D78" s="19"/>
      <c r="E78" s="19"/>
      <c r="F78" s="19"/>
      <c r="G78" s="68"/>
      <c r="H78" s="66">
        <f>SUM(H76:H77)</f>
        <v>3675.354000000001</v>
      </c>
    </row>
    <row r="79" spans="2:9" ht="13.5" thickTop="1">
      <c r="B79" s="38"/>
      <c r="C79" s="38"/>
      <c r="D79" s="38"/>
      <c r="E79" s="38"/>
      <c r="F79" s="38"/>
      <c r="G79" s="38"/>
      <c r="H79" s="38"/>
      <c r="I79" s="38"/>
    </row>
    <row r="80" spans="2:9" ht="12.75">
      <c r="B80" s="38"/>
      <c r="C80" s="38"/>
      <c r="D80" s="38"/>
      <c r="E80" s="38"/>
      <c r="F80" s="38"/>
      <c r="G80" s="38"/>
      <c r="H80" s="38"/>
      <c r="I80" s="38"/>
    </row>
    <row r="81" spans="1:2" ht="12.75">
      <c r="A81" s="53" t="s">
        <v>89</v>
      </c>
      <c r="B81" s="9" t="s">
        <v>90</v>
      </c>
    </row>
    <row r="87" spans="1:2" ht="12.75">
      <c r="A87" s="53" t="s">
        <v>91</v>
      </c>
      <c r="B87" s="9" t="s">
        <v>92</v>
      </c>
    </row>
    <row r="92" ht="12.75">
      <c r="H92" s="6" t="s">
        <v>93</v>
      </c>
    </row>
    <row r="93" spans="2:8" ht="12.75">
      <c r="B93" s="6" t="s">
        <v>94</v>
      </c>
      <c r="C93" s="6"/>
      <c r="H93" s="6" t="s">
        <v>95</v>
      </c>
    </row>
    <row r="94" spans="2:8" ht="12.75">
      <c r="B94" s="61" t="s">
        <v>96</v>
      </c>
      <c r="D94" s="61" t="s">
        <v>97</v>
      </c>
      <c r="H94" s="61" t="s">
        <v>98</v>
      </c>
    </row>
    <row r="96" spans="2:8" ht="12.75">
      <c r="B96" s="6" t="s">
        <v>99</v>
      </c>
      <c r="C96" s="5" t="s">
        <v>100</v>
      </c>
      <c r="H96" s="69">
        <v>3700000</v>
      </c>
    </row>
    <row r="97" spans="2:3" ht="12.75">
      <c r="B97" s="70"/>
      <c r="C97" s="5" t="s">
        <v>101</v>
      </c>
    </row>
    <row r="98" spans="2:3" ht="12.75">
      <c r="B98" s="70"/>
      <c r="C98" s="5" t="s">
        <v>102</v>
      </c>
    </row>
    <row r="99" ht="12.75">
      <c r="B99" s="70"/>
    </row>
    <row r="100" ht="12.75">
      <c r="B100" s="70"/>
    </row>
    <row r="101" ht="12.75">
      <c r="B101" s="70"/>
    </row>
    <row r="102" ht="12.75">
      <c r="B102" s="70"/>
    </row>
    <row r="103" ht="12.75">
      <c r="B103" s="70"/>
    </row>
    <row r="104" ht="12.75">
      <c r="B104" s="70"/>
    </row>
    <row r="106" spans="1:2" ht="12.75">
      <c r="A106" s="53" t="s">
        <v>103</v>
      </c>
      <c r="B106" s="9" t="s">
        <v>104</v>
      </c>
    </row>
    <row r="142" spans="1:2" ht="12.75">
      <c r="A142" s="53" t="s">
        <v>105</v>
      </c>
      <c r="B142" s="9" t="s">
        <v>181</v>
      </c>
    </row>
    <row r="148" spans="1:2" ht="12.75">
      <c r="A148" s="53" t="s">
        <v>106</v>
      </c>
      <c r="B148" s="9" t="s">
        <v>107</v>
      </c>
    </row>
    <row r="150" ht="12.75">
      <c r="B150" s="5" t="s">
        <v>108</v>
      </c>
    </row>
    <row r="152" ht="12.75">
      <c r="F152" s="6"/>
    </row>
    <row r="153" spans="1:6" ht="12.75">
      <c r="A153" s="53" t="s">
        <v>109</v>
      </c>
      <c r="B153" s="55" t="s">
        <v>195</v>
      </c>
      <c r="C153" s="38"/>
      <c r="D153" s="38"/>
      <c r="E153" s="38"/>
      <c r="F153" s="38"/>
    </row>
    <row r="154" spans="2:6" ht="12.75">
      <c r="B154" s="38"/>
      <c r="C154" s="38"/>
      <c r="D154" s="38"/>
      <c r="E154" s="38"/>
      <c r="F154" s="38"/>
    </row>
    <row r="161" ht="12.75">
      <c r="B161" s="9"/>
    </row>
    <row r="162" spans="1:2" ht="12.75">
      <c r="A162" s="53" t="s">
        <v>110</v>
      </c>
      <c r="B162" s="9" t="s">
        <v>111</v>
      </c>
    </row>
    <row r="168" spans="1:2" ht="12.75">
      <c r="A168" s="53" t="s">
        <v>112</v>
      </c>
      <c r="B168" s="9" t="s">
        <v>191</v>
      </c>
    </row>
    <row r="173" spans="1:6" ht="12.75">
      <c r="A173" s="53" t="s">
        <v>113</v>
      </c>
      <c r="B173" s="55" t="s">
        <v>196</v>
      </c>
      <c r="C173" s="38"/>
      <c r="D173" s="38"/>
      <c r="E173" s="38"/>
      <c r="F173" s="38"/>
    </row>
    <row r="174" spans="2:6" ht="12.75">
      <c r="B174" s="38"/>
      <c r="C174" s="38"/>
      <c r="D174" s="38"/>
      <c r="E174" s="38"/>
      <c r="F174" s="38"/>
    </row>
    <row r="178" s="38" customFormat="1" ht="12.75">
      <c r="A178" s="71"/>
    </row>
    <row r="179" spans="1:6" s="38" customFormat="1" ht="12.75">
      <c r="A179" s="73" t="s">
        <v>114</v>
      </c>
      <c r="B179" s="55" t="s">
        <v>1</v>
      </c>
      <c r="F179" s="72" t="s">
        <v>12</v>
      </c>
    </row>
    <row r="180" spans="1:6" s="38" customFormat="1" ht="12.75">
      <c r="A180" s="71"/>
      <c r="F180" s="72" t="s">
        <v>14</v>
      </c>
    </row>
    <row r="181" spans="1:6" s="38" customFormat="1" ht="12.75">
      <c r="A181" s="71"/>
      <c r="F181" s="72" t="s">
        <v>16</v>
      </c>
    </row>
    <row r="182" spans="1:6" s="38" customFormat="1" ht="12.75">
      <c r="A182" s="71"/>
      <c r="F182" s="48" t="s">
        <v>18</v>
      </c>
    </row>
    <row r="183" spans="1:6" s="38" customFormat="1" ht="12.75">
      <c r="A183" s="71"/>
      <c r="B183" s="38" t="s">
        <v>115</v>
      </c>
      <c r="F183" s="74"/>
    </row>
    <row r="184" spans="1:6" s="38" customFormat="1" ht="12.75">
      <c r="A184" s="71"/>
      <c r="F184" s="74"/>
    </row>
    <row r="185" spans="1:6" s="38" customFormat="1" ht="13.5" thickBot="1">
      <c r="A185" s="71"/>
      <c r="B185" s="38" t="s">
        <v>182</v>
      </c>
      <c r="F185" s="84">
        <v>1788</v>
      </c>
    </row>
    <row r="186" spans="1:6" s="38" customFormat="1" ht="12.75" customHeight="1" hidden="1">
      <c r="A186" s="71"/>
      <c r="F186" s="75"/>
    </row>
    <row r="187" s="38" customFormat="1" ht="13.5" thickTop="1">
      <c r="A187" s="71"/>
    </row>
    <row r="189" spans="1:2" ht="12.75">
      <c r="A189" s="53" t="s">
        <v>116</v>
      </c>
      <c r="B189" s="9" t="s">
        <v>183</v>
      </c>
    </row>
    <row r="194" spans="1:2" ht="12.75">
      <c r="A194" s="53" t="s">
        <v>117</v>
      </c>
      <c r="B194" s="9" t="s">
        <v>118</v>
      </c>
    </row>
    <row r="195" spans="1:2" ht="12.75">
      <c r="A195" s="53"/>
      <c r="B195" s="9"/>
    </row>
    <row r="196" spans="1:2" ht="12.75">
      <c r="A196" s="53"/>
      <c r="B196" s="5" t="s">
        <v>198</v>
      </c>
    </row>
    <row r="197" ht="12.75">
      <c r="A197" s="53"/>
    </row>
    <row r="198" spans="1:6" ht="12.75">
      <c r="A198" s="53"/>
      <c r="B198" s="5" t="s">
        <v>201</v>
      </c>
      <c r="F198" s="6" t="s">
        <v>199</v>
      </c>
    </row>
    <row r="199" spans="1:6" ht="12.75">
      <c r="A199" s="53"/>
      <c r="B199" s="9"/>
      <c r="F199" s="6" t="s">
        <v>200</v>
      </c>
    </row>
    <row r="200" spans="2:6" ht="12.75">
      <c r="B200" s="5" t="s">
        <v>202</v>
      </c>
      <c r="F200" s="6" t="s">
        <v>18</v>
      </c>
    </row>
    <row r="201" spans="2:6" ht="12.75">
      <c r="B201" s="5" t="s">
        <v>203</v>
      </c>
      <c r="F201" s="5">
        <v>11</v>
      </c>
    </row>
    <row r="202" spans="2:6" ht="12.75">
      <c r="B202" s="5" t="s">
        <v>204</v>
      </c>
      <c r="F202" s="5">
        <v>11</v>
      </c>
    </row>
    <row r="203" spans="2:6" ht="12.75">
      <c r="B203" s="5" t="s">
        <v>205</v>
      </c>
      <c r="F203" s="5">
        <v>12.6</v>
      </c>
    </row>
    <row r="206" spans="1:9" ht="12.75">
      <c r="A206" s="53" t="s">
        <v>119</v>
      </c>
      <c r="B206" s="55" t="s">
        <v>120</v>
      </c>
      <c r="C206" s="38"/>
      <c r="D206" s="38"/>
      <c r="E206" s="38"/>
      <c r="F206" s="38"/>
      <c r="G206" s="38"/>
      <c r="H206" s="38"/>
      <c r="I206" s="38"/>
    </row>
    <row r="207" spans="1:9" ht="12.75">
      <c r="A207" s="53"/>
      <c r="B207" s="55"/>
      <c r="C207" s="38"/>
      <c r="D207" s="38"/>
      <c r="E207" s="38"/>
      <c r="F207" s="38"/>
      <c r="G207" s="38"/>
      <c r="H207" s="38"/>
      <c r="I207" s="38"/>
    </row>
    <row r="208" spans="1:9" ht="12.75">
      <c r="A208" s="53"/>
      <c r="B208" s="38" t="s">
        <v>197</v>
      </c>
      <c r="C208" s="38"/>
      <c r="D208" s="38"/>
      <c r="E208" s="38"/>
      <c r="F208" s="38"/>
      <c r="G208" s="38"/>
      <c r="H208" s="38"/>
      <c r="I208" s="38"/>
    </row>
    <row r="209" spans="1:9" ht="12.75">
      <c r="A209" s="53"/>
      <c r="B209" s="38"/>
      <c r="C209" s="38"/>
      <c r="D209" s="38"/>
      <c r="E209" s="38"/>
      <c r="F209" s="38"/>
      <c r="G209" s="38"/>
      <c r="H209" s="38"/>
      <c r="I209" s="38"/>
    </row>
    <row r="210" spans="1:9" ht="12.75">
      <c r="A210" s="53"/>
      <c r="B210" s="38" t="s">
        <v>184</v>
      </c>
      <c r="C210" s="38"/>
      <c r="D210" s="38"/>
      <c r="E210" s="38"/>
      <c r="F210" s="38"/>
      <c r="G210" s="38"/>
      <c r="H210" s="38"/>
      <c r="I210" s="38"/>
    </row>
    <row r="211" spans="1:9" ht="12.75">
      <c r="A211" s="53"/>
      <c r="B211" s="38" t="s">
        <v>185</v>
      </c>
      <c r="C211" s="38"/>
      <c r="D211" s="38"/>
      <c r="E211" s="38"/>
      <c r="F211" s="38"/>
      <c r="G211" s="38"/>
      <c r="H211" s="38"/>
      <c r="I211" s="38"/>
    </row>
    <row r="212" spans="1:9" ht="12.75">
      <c r="A212" s="53"/>
      <c r="B212" s="85" t="s">
        <v>186</v>
      </c>
      <c r="C212" s="38"/>
      <c r="D212" s="38"/>
      <c r="E212" s="38"/>
      <c r="F212" s="38"/>
      <c r="G212" s="38"/>
      <c r="H212" s="38"/>
      <c r="I212" s="38"/>
    </row>
    <row r="213" spans="1:9" ht="12.75">
      <c r="A213" s="53"/>
      <c r="B213" s="90" t="s">
        <v>187</v>
      </c>
      <c r="C213" s="91"/>
      <c r="D213" s="91"/>
      <c r="E213" s="91"/>
      <c r="F213" s="91"/>
      <c r="G213" s="91"/>
      <c r="H213" s="91"/>
      <c r="I213" s="91"/>
    </row>
    <row r="214" spans="1:9" ht="12.75">
      <c r="A214" s="53"/>
      <c r="B214" s="91"/>
      <c r="C214" s="91"/>
      <c r="D214" s="91"/>
      <c r="E214" s="91"/>
      <c r="F214" s="91"/>
      <c r="G214" s="91"/>
      <c r="H214" s="91"/>
      <c r="I214" s="91"/>
    </row>
    <row r="215" spans="1:9" ht="12.75">
      <c r="A215" s="53"/>
      <c r="B215" s="86"/>
      <c r="C215" s="86"/>
      <c r="D215" s="86"/>
      <c r="E215" s="86"/>
      <c r="F215" s="86"/>
      <c r="G215" s="86"/>
      <c r="H215" s="86"/>
      <c r="I215" s="86"/>
    </row>
    <row r="216" spans="1:9" ht="12.75">
      <c r="A216" s="53"/>
      <c r="B216" s="85" t="s">
        <v>188</v>
      </c>
      <c r="C216" s="38"/>
      <c r="D216" s="38"/>
      <c r="E216" s="38"/>
      <c r="F216" s="38"/>
      <c r="G216" s="38"/>
      <c r="H216" s="38"/>
      <c r="I216" s="38"/>
    </row>
    <row r="217" spans="1:9" ht="12.75">
      <c r="A217" s="53"/>
      <c r="B217" s="92" t="s">
        <v>189</v>
      </c>
      <c r="C217" s="92"/>
      <c r="D217" s="92"/>
      <c r="E217" s="92"/>
      <c r="F217" s="92"/>
      <c r="G217" s="92"/>
      <c r="H217" s="92"/>
      <c r="I217" s="92"/>
    </row>
    <row r="218" spans="1:9" ht="12.75">
      <c r="A218" s="53"/>
      <c r="B218" s="92"/>
      <c r="C218" s="92"/>
      <c r="D218" s="92"/>
      <c r="E218" s="92"/>
      <c r="F218" s="92"/>
      <c r="G218" s="92"/>
      <c r="H218" s="92"/>
      <c r="I218" s="92"/>
    </row>
    <row r="219" spans="1:9" ht="12.75">
      <c r="A219" s="53"/>
      <c r="B219" s="38"/>
      <c r="C219" s="38"/>
      <c r="D219" s="38"/>
      <c r="E219" s="38"/>
      <c r="F219" s="38"/>
      <c r="G219" s="38"/>
      <c r="H219" s="38"/>
      <c r="I219" s="38"/>
    </row>
    <row r="220" ht="12.75">
      <c r="B220" s="5" t="s">
        <v>121</v>
      </c>
    </row>
    <row r="221" ht="12.75">
      <c r="B221" s="5" t="s">
        <v>122</v>
      </c>
    </row>
    <row r="223" ht="12.75">
      <c r="F223" s="48" t="s">
        <v>18</v>
      </c>
    </row>
    <row r="224" spans="2:6" ht="12.75">
      <c r="B224" s="5" t="s">
        <v>123</v>
      </c>
      <c r="F224" s="74">
        <v>2100</v>
      </c>
    </row>
    <row r="225" spans="2:6" ht="12.75">
      <c r="B225" s="5" t="s">
        <v>124</v>
      </c>
      <c r="F225" s="74">
        <v>2000</v>
      </c>
    </row>
    <row r="226" spans="2:6" ht="12.75">
      <c r="B226" s="5" t="s">
        <v>125</v>
      </c>
      <c r="F226" s="74">
        <v>5450</v>
      </c>
    </row>
    <row r="227" spans="2:6" ht="12.75">
      <c r="B227" s="5" t="s">
        <v>126</v>
      </c>
      <c r="F227" s="74">
        <v>1300</v>
      </c>
    </row>
    <row r="228" ht="13.5" thickBot="1">
      <c r="F228" s="76">
        <f>SUM(F224:F227)</f>
        <v>10850</v>
      </c>
    </row>
    <row r="229" ht="13.5" thickTop="1"/>
    <row r="230" spans="1:8" ht="12.75">
      <c r="A230" s="53" t="s">
        <v>127</v>
      </c>
      <c r="B230" s="55" t="s">
        <v>128</v>
      </c>
      <c r="C230" s="38"/>
      <c r="D230" s="38"/>
      <c r="E230" s="38"/>
      <c r="F230" s="38"/>
      <c r="G230" s="38"/>
      <c r="H230" s="38"/>
    </row>
    <row r="231" spans="2:8" ht="12.75">
      <c r="B231" s="38"/>
      <c r="C231" s="38"/>
      <c r="D231" s="38"/>
      <c r="E231" s="38"/>
      <c r="F231" s="38"/>
      <c r="G231" s="38"/>
      <c r="H231" s="38"/>
    </row>
    <row r="232" spans="2:8" ht="12.75">
      <c r="B232" s="38"/>
      <c r="C232" s="38"/>
      <c r="D232" s="48" t="s">
        <v>129</v>
      </c>
      <c r="E232" s="48"/>
      <c r="F232" s="48" t="s">
        <v>130</v>
      </c>
      <c r="G232" s="48"/>
      <c r="H232" s="48" t="s">
        <v>60</v>
      </c>
    </row>
    <row r="233" spans="2:8" ht="12.75">
      <c r="B233" s="38" t="s">
        <v>131</v>
      </c>
      <c r="C233" s="38"/>
      <c r="D233" s="48" t="s">
        <v>18</v>
      </c>
      <c r="E233" s="38"/>
      <c r="F233" s="48" t="s">
        <v>18</v>
      </c>
      <c r="G233" s="38"/>
      <c r="H233" s="48" t="s">
        <v>18</v>
      </c>
    </row>
    <row r="234" spans="2:8" ht="12.75">
      <c r="B234" s="38"/>
      <c r="C234" s="38"/>
      <c r="D234" s="38"/>
      <c r="E234" s="38"/>
      <c r="F234" s="38"/>
      <c r="G234" s="38"/>
      <c r="H234" s="38"/>
    </row>
    <row r="235" spans="2:8" ht="12.75">
      <c r="B235" s="38" t="s">
        <v>132</v>
      </c>
      <c r="C235" s="38"/>
      <c r="D235" s="74">
        <v>4300</v>
      </c>
      <c r="E235" s="74"/>
      <c r="F235" s="74">
        <v>0</v>
      </c>
      <c r="G235" s="74"/>
      <c r="H235" s="74">
        <f>SUM(D235:G235)</f>
        <v>4300</v>
      </c>
    </row>
    <row r="236" spans="1:9" ht="12.75">
      <c r="A236" s="71"/>
      <c r="B236" s="38"/>
      <c r="C236" s="38"/>
      <c r="D236" s="74"/>
      <c r="E236" s="74"/>
      <c r="F236" s="74"/>
      <c r="G236" s="74"/>
      <c r="H236" s="74"/>
      <c r="I236" s="38"/>
    </row>
    <row r="237" spans="1:9" ht="12.75">
      <c r="A237" s="71"/>
      <c r="B237" s="38" t="s">
        <v>133</v>
      </c>
      <c r="C237" s="38"/>
      <c r="D237" s="74">
        <v>6693.5</v>
      </c>
      <c r="E237" s="74"/>
      <c r="F237" s="74">
        <v>0</v>
      </c>
      <c r="G237" s="74"/>
      <c r="H237" s="74">
        <f>SUM(D237:G237)</f>
        <v>6693.5</v>
      </c>
      <c r="I237" s="38"/>
    </row>
    <row r="238" spans="1:9" ht="12.75">
      <c r="A238" s="71"/>
      <c r="B238" s="38"/>
      <c r="C238" s="38"/>
      <c r="D238" s="74"/>
      <c r="E238" s="74"/>
      <c r="F238" s="74"/>
      <c r="G238" s="74"/>
      <c r="H238" s="74"/>
      <c r="I238" s="38"/>
    </row>
    <row r="239" spans="1:9" ht="13.5" thickBot="1">
      <c r="A239" s="71"/>
      <c r="B239" s="38"/>
      <c r="C239" s="38"/>
      <c r="D239" s="76">
        <f>SUM(D235:D238)</f>
        <v>10993.5</v>
      </c>
      <c r="E239" s="38"/>
      <c r="F239" s="76">
        <f>SUM(F235:F238)</f>
        <v>0</v>
      </c>
      <c r="G239" s="38"/>
      <c r="H239" s="76">
        <f>SUM(H235:H238)</f>
        <v>10993.5</v>
      </c>
      <c r="I239" s="38"/>
    </row>
    <row r="240" spans="1:9" ht="13.5" thickTop="1">
      <c r="A240" s="71"/>
      <c r="B240" s="38"/>
      <c r="C240" s="38"/>
      <c r="D240" s="38"/>
      <c r="E240" s="38"/>
      <c r="F240" s="38"/>
      <c r="G240" s="38"/>
      <c r="H240" s="38"/>
      <c r="I240" s="38"/>
    </row>
    <row r="242" spans="1:2" ht="12.75">
      <c r="A242" s="53" t="s">
        <v>134</v>
      </c>
      <c r="B242" s="9" t="s">
        <v>135</v>
      </c>
    </row>
    <row r="248" spans="1:2" ht="12.75">
      <c r="A248" s="53" t="s">
        <v>136</v>
      </c>
      <c r="B248" s="9" t="s">
        <v>137</v>
      </c>
    </row>
    <row r="258" spans="1:2" ht="12.75">
      <c r="A258" s="53" t="s">
        <v>138</v>
      </c>
      <c r="B258" s="9" t="s">
        <v>139</v>
      </c>
    </row>
    <row r="259" spans="1:2" ht="12.75">
      <c r="A259" s="53"/>
      <c r="B259" s="9"/>
    </row>
    <row r="260" spans="1:2" ht="12.75">
      <c r="A260" s="53"/>
      <c r="B260" s="5" t="s">
        <v>140</v>
      </c>
    </row>
    <row r="261" ht="12.75">
      <c r="A261" s="53"/>
    </row>
    <row r="262" spans="1:10" ht="12.75">
      <c r="A262" s="53"/>
      <c r="B262" s="9"/>
      <c r="F262" s="77" t="s">
        <v>207</v>
      </c>
      <c r="G262" s="78"/>
      <c r="H262" s="6" t="s">
        <v>206</v>
      </c>
      <c r="I262" s="78"/>
      <c r="J262" s="78"/>
    </row>
    <row r="263" spans="1:10" ht="12.75">
      <c r="A263" s="53"/>
      <c r="B263" s="9"/>
      <c r="F263" s="10" t="s">
        <v>12</v>
      </c>
      <c r="G263" s="78"/>
      <c r="H263" s="10" t="s">
        <v>12</v>
      </c>
      <c r="I263" s="78"/>
      <c r="J263" s="78"/>
    </row>
    <row r="264" spans="1:10" ht="12.75">
      <c r="A264" s="53"/>
      <c r="B264" s="9"/>
      <c r="F264" s="10" t="s">
        <v>14</v>
      </c>
      <c r="G264" s="78"/>
      <c r="H264" s="10" t="s">
        <v>15</v>
      </c>
      <c r="I264" s="78"/>
      <c r="J264" s="78"/>
    </row>
    <row r="265" spans="6:8" ht="12.75">
      <c r="F265" s="10" t="s">
        <v>16</v>
      </c>
      <c r="H265" s="10" t="s">
        <v>16</v>
      </c>
    </row>
    <row r="266" spans="6:8" ht="12.75">
      <c r="F266" s="10"/>
      <c r="H266" s="10"/>
    </row>
    <row r="267" spans="2:8" ht="13.5" thickBot="1">
      <c r="B267" s="5" t="s">
        <v>141</v>
      </c>
      <c r="F267" s="79">
        <f>'[1]IS'!B40</f>
        <v>3674.5016799999994</v>
      </c>
      <c r="G267" s="69"/>
      <c r="H267" s="79">
        <f>'[1]IS'!F40</f>
        <v>3674.5016799999994</v>
      </c>
    </row>
    <row r="268" spans="6:8" ht="13.5" thickTop="1">
      <c r="F268" s="80"/>
      <c r="G268" s="69"/>
      <c r="H268" s="80"/>
    </row>
    <row r="269" spans="2:8" ht="12.75">
      <c r="B269" s="5" t="s">
        <v>142</v>
      </c>
      <c r="F269" s="80"/>
      <c r="G269" s="69"/>
      <c r="H269" s="80"/>
    </row>
    <row r="270" spans="2:8" ht="13.5" thickBot="1">
      <c r="B270" s="5" t="s">
        <v>143</v>
      </c>
      <c r="F270" s="79">
        <v>57782</v>
      </c>
      <c r="G270" s="69"/>
      <c r="H270" s="79">
        <v>57782</v>
      </c>
    </row>
    <row r="271" spans="6:8" ht="13.5" thickTop="1">
      <c r="F271" s="80"/>
      <c r="G271" s="69"/>
      <c r="H271" s="80"/>
    </row>
    <row r="272" spans="2:8" ht="13.5" thickBot="1">
      <c r="B272" s="5" t="s">
        <v>144</v>
      </c>
      <c r="F272" s="81">
        <f>F267/F270*100</f>
        <v>6.359249731750372</v>
      </c>
      <c r="G272" s="69"/>
      <c r="H272" s="81">
        <f>H267/H270*100</f>
        <v>6.359249731750372</v>
      </c>
    </row>
    <row r="273" spans="6:8" ht="13.5" thickTop="1">
      <c r="F273" s="80"/>
      <c r="G273" s="69"/>
      <c r="H273" s="80"/>
    </row>
    <row r="274" spans="6:8" ht="12.75">
      <c r="F274" s="80"/>
      <c r="G274" s="69"/>
      <c r="H274" s="80"/>
    </row>
    <row r="275" spans="6:8" ht="12.75">
      <c r="F275" s="80"/>
      <c r="G275" s="69"/>
      <c r="H275" s="80"/>
    </row>
    <row r="276" spans="6:8" ht="12.75">
      <c r="F276" s="10"/>
      <c r="H276" s="10"/>
    </row>
    <row r="277" spans="6:8" ht="12.75">
      <c r="F277" s="10"/>
      <c r="H277" s="10"/>
    </row>
    <row r="278" ht="13.5">
      <c r="A278" s="82"/>
    </row>
  </sheetData>
  <mergeCells count="4">
    <mergeCell ref="B37:I38"/>
    <mergeCell ref="B47:I48"/>
    <mergeCell ref="B213:I214"/>
    <mergeCell ref="B217:I218"/>
  </mergeCells>
  <printOptions/>
  <pageMargins left="0.75" right="0.75" top="1" bottom="1" header="0.5" footer="0.5"/>
  <pageSetup firstPageNumber="5" useFirstPageNumber="1" horizontalDpi="600" verticalDpi="600" orientation="portrait" r:id="rId2"/>
  <headerFooter alignWithMargins="0">
    <oddFooter>&amp;CPage &amp;P</oddFooter>
  </headerFooter>
  <rowBreaks count="2" manualBreakCount="2">
    <brk id="152" max="255" man="1"/>
    <brk id="20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PENERBITAN PELANGI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PENERBITAN PELANGI</dc:creator>
  <cp:keywords/>
  <dc:description/>
  <cp:lastModifiedBy>Ernst &amp; Young</cp:lastModifiedBy>
  <cp:lastPrinted>2004-04-20T10:33:33Z</cp:lastPrinted>
  <dcterms:created xsi:type="dcterms:W3CDTF">2004-04-06T06:04:43Z</dcterms:created>
  <dcterms:modified xsi:type="dcterms:W3CDTF">2004-04-20T10:53:36Z</dcterms:modified>
  <cp:category/>
  <cp:version/>
  <cp:contentType/>
  <cp:contentStatus/>
</cp:coreProperties>
</file>